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DieseArbeitsmappe" defaultThemeVersion="124226"/>
  <bookViews>
    <workbookView xWindow="240" yWindow="975" windowWidth="15600" windowHeight="63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26" i="7" l="1"/>
  <c r="O26" i="7"/>
  <c r="N26" i="7"/>
  <c r="M26" i="7"/>
  <c r="L26" i="7"/>
  <c r="K26" i="7"/>
  <c r="J26" i="7"/>
  <c r="I26" i="7"/>
  <c r="H26" i="7"/>
  <c r="F26" i="7"/>
  <c r="P25" i="7"/>
  <c r="O25" i="7"/>
  <c r="N25" i="7"/>
  <c r="M25" i="7"/>
  <c r="L25" i="7"/>
  <c r="K25" i="7"/>
  <c r="J25" i="7"/>
  <c r="I25" i="7"/>
  <c r="H25" i="7"/>
  <c r="F25" i="7"/>
  <c r="P24" i="7"/>
  <c r="O24" i="7"/>
  <c r="N24" i="7"/>
  <c r="M24" i="7"/>
  <c r="L24" i="7"/>
  <c r="K24" i="7"/>
  <c r="J24" i="7"/>
  <c r="I24" i="7"/>
  <c r="H24" i="7"/>
  <c r="F24" i="7"/>
  <c r="P23" i="7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5" i="18"/>
  <c r="E4" i="18"/>
  <c r="C5" i="1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<sst xmlns="http://schemas.openxmlformats.org/spreadsheetml/2006/main" count="1379" uniqueCount="683">
  <si>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</si>
  <si>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</si>
  <si>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</si>
  <si>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</si>
  <si>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</si>
  <si>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</si>
  <si>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</si>
  <si>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</si>
  <si>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</si>
  <si>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</si>
  <si>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</si>
  <si>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</si>
  <si>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</si>
  <si>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</si>
  <si>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</si>
  <si>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</si>
  <si>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</si>
  <si>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</si>
  <si>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</si>
  <si>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</si>
  <si>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</si>
  <si>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</si>
  <si>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</si>
  <si>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</si>
  <si>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</si>
  <si>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</si>
  <si>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</si>
  <si>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</si>
  <si>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</si>
  <si>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</si>
  <si>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</si>
  <si>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</si>
  <si>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</si>
  <si>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</si>
  <si>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</si>
  <si>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</si>
  <si>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</si>
  <si>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</si>
  <si>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</si>
  <si>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</si>
  <si>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</si>
  <si>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</si>
  <si>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</si>
  <si>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</si>
  <si>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</si>
  <si>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</si>
  <si>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</si>
  <si>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</si>
  <si>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</si>
  <si>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</si>
  <si>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</si>
  <si>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</si>
  <si>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</si>
  <si>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</si>
  <si>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</si>
  <si>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</si>
  <si>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</si>
  <si>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</si>
  <si>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</si>
  <si>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</si>
  <si>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</si>
  <si>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</si>
  <si>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</si>
  <si>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</si>
  <si>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</si>
  <si>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</si>
  <si>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</si>
  <si>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</si>
  <si>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</si>
  <si>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</si>
  <si>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</si>
  <si>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</si>
  <si>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</si>
  <si>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</si>
  <si>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</si>
  <si>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</si>
  <si>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</si>
  <si>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</si>
  <si>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</si>
  <si>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</si>
  <si>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</si>
  <si>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</si>
  <si>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</si>
  <si>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</si>
  <si>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</si>
  <si>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</si>
  <si>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</si>
  <si>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</si>
  <si>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</si>
  <si>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</si>
  <si>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</si>
  <si>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</si>
  <si>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</si>
  <si>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</si>
  <si>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</si>
  <si>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</si>
  <si>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</si>
  <si>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</si>
  <si>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</si>
  <si>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</si>
  <si>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</si>
  <si>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</si>
  <si>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</si>
  <si>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</si>
  <si>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</si>
  <si>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</si>
  <si>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</si>
  <si>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</si>
  <si>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</si>
  <si>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</si>
  <si>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</si>
  <si>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</si>
  <si>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</si>
  <si>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</si>
  <si>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</si>
  <si>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</si>
  <si>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</si>
  <si>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</si>
  <si>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</si>
  <si>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</si>
  <si>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</si>
  <si>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</si>
  <si>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</si>
  <si>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</si>
  <si>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</si>
  <si>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</si>
  <si>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</si>
  <si>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</si>
  <si>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</si>
  <si>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</si>
  <si>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</si>
  <si>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</si>
  <si>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</si>
  <si>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</si>
  <si>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</si>
  <si>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</si>
  <si>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</si>
  <si>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</si>
  <si>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</si>
  <si>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</si>
  <si>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</si>
  <si>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</si>
  <si>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</si>
  <si>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</si>
  <si>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</si>
  <si>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</si>
  <si>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</si>
  <si>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</si>
  <si>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</si>
  <si>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</si>
  <si>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</si>
  <si>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</si>
  <si>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</si>
  <si>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</si>
  <si>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</si>
  <si>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</si>
  <si>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</si>
  <si>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</si>
  <si>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</si>
  <si>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</si>
  <si>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</si>
  <si>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</si>
  <si>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</si>
  <si>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</si>
  <si>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</si>
  <si>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</si>
  <si>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</si>
  <si>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</si>
  <si>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</si>
  <si>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</si>
  <si>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</si>
  <si>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</si>
  <si>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</si>
  <si>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</si>
  <si>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</si>
  <si>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</si>
  <si>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</si>
  <si>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</si>
  <si>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</si>
  <si>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</si>
  <si>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</si>
  <si>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</si>
  <si>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</si>
  <si>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</si>
  <si>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</si>
  <si>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</si>
  <si>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</si>
  <si>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</si>
  <si>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</si>
  <si>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</si>
  <si>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</si>
  <si>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</si>
  <si>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</si>
  <si>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</si>
  <si>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</si>
  <si>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</si>
  <si>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</si>
  <si>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</si>
  <si>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</si>
  <si>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</si>
  <si>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</si>
  <si>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</si>
  <si>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</si>
  <si>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</si>
  <si>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</si>
  <si>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</si>
  <si>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</si>
  <si>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</si>
  <si>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</si>
  <si>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</si>
  <si>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</si>
  <si>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</si>
  <si>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</si>
  <si>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</si>
  <si>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</si>
  <si>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</si>
  <si>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</si>
  <si>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</si>
  <si>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</si>
  <si>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</si>
  <si>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</si>
  <si>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</si>
  <si>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</si>
  <si>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</si>
  <si>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</si>
  <si>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</si>
  <si>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</si>
  <si>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</si>
  <si>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</si>
  <si>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</si>
  <si>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</si>
  <si>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</si>
  <si>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</si>
  <si>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</si>
  <si>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</si>
  <si>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</si>
  <si>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</si>
  <si>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</si>
  <si>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</si>
  <si>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</si>
  <si>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</si>
  <si>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</si>
  <si>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</si>
  <si>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</si>
  <si>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</si>
  <si>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</si>
  <si>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</si>
  <si>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</si>
  <si>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</si>
  <si>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</si>
  <si>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</si>
  <si>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</si>
  <si>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</si>
  <si>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</si>
  <si>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</si>
  <si>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</si>
  <si>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</si>
  <si>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</si>
  <si>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</si>
  <si>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</si>
  <si>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</si>
  <si>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</si>
  <si>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</si>
  <si>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</si>
  <si>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</si>
  <si>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</si>
  <si>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</si>
  <si>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</si>
  <si>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</si>
  <si>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</si>
  <si>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</si>
  <si>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</si>
  <si>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</si>
  <si>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</si>
  <si>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</si>
  <si>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</si>
  <si>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</si>
  <si>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</si>
  <si>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</si>
  <si>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</si>
  <si>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</si>
  <si>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</si>
  <si>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</si>
  <si>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</si>
  <si>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</si>
  <si>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</si>
  <si>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</si>
  <si>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</si>
  <si>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</si>
  <si>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</si>
  <si>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</si>
  <si>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</si>
  <si>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</si>
  <si>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</si>
  <si>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</si>
  <si>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</si>
  <si>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</si>
  <si>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</si>
  <si>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</si>
  <si>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</si>
  <si>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</si>
  <si>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</si>
  <si>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</si>
  <si>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</si>
  <si>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</si>
  <si>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</si>
  <si>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</si>
  <si>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</si>
  <si>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</si>
  <si>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</si>
  <si>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</si>
  <si>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</si>
  <si>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</si>
  <si>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</si>
  <si>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</si>
  <si>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</si>
  <si>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</si>
  <si>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</si>
  <si>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</si>
  <si>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</si>
  <si>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</si>
  <si>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</si>
  <si>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</si>
  <si>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</si>
  <si>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</si>
  <si>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</si>
  <si>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</si>
  <si>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</si>
  <si>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</si>
  <si>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</si>
  <si>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</si>
  <si>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</si>
  <si>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</si>
  <si>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</si>
  <si>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</si>
  <si>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</si>
  <si>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</si>
  <si>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</si>
  <si>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</si>
  <si>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</si>
  <si>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</si>
  <si>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</si>
  <si>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</si>
  <si>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</si>
  <si>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</si>
  <si>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</si>
  <si>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</si>
  <si>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</si>
  <si>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</si>
  <si>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</si>
  <si>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</si>
  <si>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</si>
  <si>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</si>
  <si>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</si>
  <si>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</si>
  <si>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</si>
  <si>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</si>
  <si>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</si>
  <si>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</si>
  <si>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</si>
  <si>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</si>
  <si>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</si>
  <si>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</si>
  <si>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</si>
  <si>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</si>
  <si>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</si>
  <si>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</si>
  <si>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</si>
  <si>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</si>
  <si>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</si>
  <si>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</si>
  <si>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</si>
  <si>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</si>
  <si>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</si>
  <si>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</si>
  <si>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</si>
  <si>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</si>
  <si>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</si>
  <si>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</si>
  <si>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</si>
  <si>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</si>
  <si>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</si>
  <si>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</si>
  <si>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</si>
  <si>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</si>
  <si>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</si>
  <si>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</si>
  <si>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</si>
  <si>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</si>
  <si>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</si>
  <si>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</si>
  <si>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</si>
  <si>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</si>
  <si>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</si>
  <si>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</si>
  <si>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</si>
  <si>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</si>
  <si>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</si>
  <si>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</si>
  <si>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</si>
  <si>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</si>
  <si>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</si>
  <si>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</si>
  <si>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</si>
  <si>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</si>
  <si>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</si>
  <si>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</si>
  <si>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</si>
  <si>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</si>
  <si>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</si>
  <si>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</si>
  <si>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</si>
  <si>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</si>
  <si>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</si>
  <si>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</si>
  <si>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</si>
  <si>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</si>
  <si>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</si>
  <si>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</si>
  <si>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</si>
  <si>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</si>
  <si>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</si>
  <si>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</si>
  <si>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</si>
  <si>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</si>
  <si>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</si>
  <si>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</si>
  <si>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</si>
  <si>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</si>
  <si>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</si>
  <si>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</si>
  <si>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</si>
  <si>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</si>
  <si>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</si>
  <si>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</si>
  <si>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</si>
  <si>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</si>
  <si>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</si>
  <si>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</si>
  <si>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</si>
  <si>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</si>
  <si>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</si>
  <si>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</si>
  <si>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</si>
  <si>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</si>
  <si>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</si>
  <si>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</si>
  <si>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</si>
  <si>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</si>
  <si>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</si>
  <si>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</si>
  <si>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</si>
  <si>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</si>
  <si>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</si>
  <si>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</si>
  <si>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</si>
  <si>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</si>
  <si>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</si>
  <si>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</si>
  <si>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</si>
  <si>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</si>
  <si>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</si>
  <si>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</si>
  <si>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</si>
  <si>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</si>
  <si>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</si>
  <si>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</si>
  <si>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</si>
  <si>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</si>
  <si>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</si>
  <si>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</si>
  <si>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</si>
  <si>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</si>
  <si>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</si>
  <si>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</si>
  <si>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</si>
  <si>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</si>
  <si>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</si>
  <si>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</si>
  <si>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</si>
  <si>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</si>
  <si>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</si>
  <si>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</si>
  <si>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</si>
  <si>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</si>
  <si>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</si>
  <si>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</si>
  <si>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</si>
  <si>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</si>
  <si>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</si>
  <si>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</si>
  <si>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</si>
  <si>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</si>
  <si>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</si>
  <si>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</si>
  <si>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</si>
  <si>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</si>
  <si>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</si>
  <si>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</si>
  <si>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Musterstraße 1</t>
  </si>
  <si>
    <t>Musterstadt</t>
  </si>
  <si>
    <t>Max Mustermann</t>
  </si>
  <si>
    <t>max.mustermann@muster.de</t>
  </si>
  <si>
    <t>030/123456789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</si>
  <si>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</si>
  <si>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</si>
  <si>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</si>
  <si>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</si>
  <si>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</si>
  <si>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</si>
  <si>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</si>
  <si>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</si>
  <si>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</si>
  <si>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</si>
  <si>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</si>
  <si>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</si>
  <si>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</si>
  <si>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</si>
  <si>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</si>
  <si>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</si>
  <si>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1</t>
  </si>
  <si>
    <t>Musternetz 2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</si>
  <si>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</si>
  <si>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</si>
  <si>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</si>
  <si>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</si>
  <si>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</si>
  <si>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</si>
  <si>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</si>
  <si>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DE_GHD33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</si>
  <si>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</si>
  <si>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</si>
  <si>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</si>
  <si>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</si>
  <si>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</si>
  <si>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</si>
  <si>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</si>
  <si>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</si>
  <si>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</si>
  <si>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</si>
  <si>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</si>
  <si>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</si>
  <si>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</si>
  <si>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</si>
  <si>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</si>
  <si>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</si>
  <si>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</si>
  <si>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</si>
  <si>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</si>
  <si>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</si>
  <si>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</si>
  <si>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</si>
  <si>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</si>
  <si>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</si>
  <si>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</si>
  <si>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</si>
  <si>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</si>
  <si>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</si>
  <si>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</si>
  <si>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</si>
  <si>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</si>
  <si>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</si>
  <si>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</si>
  <si>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</si>
  <si>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</si>
  <si>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</si>
  <si>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</si>
  <si>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</si>
  <si>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</si>
  <si>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</si>
  <si>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</si>
  <si>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</si>
  <si>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</si>
  <si>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</si>
  <si>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</si>
  <si>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</si>
  <si>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</si>
  <si>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</si>
  <si>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</si>
  <si>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</si>
  <si>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</si>
  <si>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</si>
  <si>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</si>
  <si>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</si>
  <si>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</si>
  <si>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</si>
  <si>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</si>
  <si>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</si>
  <si>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</si>
  <si>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</si>
  <si>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</si>
  <si>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</si>
  <si>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</si>
  <si>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</si>
  <si>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</si>
  <si>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</si>
  <si>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</si>
  <si>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</si>
  <si>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</si>
  <si>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</si>
  <si>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</si>
  <si>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</si>
  <si>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</si>
  <si>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</si>
  <si>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</si>
  <si>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</si>
  <si>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</si>
  <si>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</si>
  <si>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</si>
  <si>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</si>
  <si>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</si>
  <si>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</si>
  <si>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</si>
  <si>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</si>
  <si>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</si>
  <si>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</si>
  <si>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</si>
  <si>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</si>
  <si>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</si>
  <si>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</si>
  <si>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</si>
  <si>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</si>
  <si>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</si>
  <si>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</si>
  <si>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</si>
  <si>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</si>
  <si>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</si>
  <si>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</si>
  <si>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</si>
  <si>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</si>
  <si>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</si>
  <si>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</si>
  <si>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</si>
  <si>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</si>
  <si>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</si>
  <si>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</si>
  <si>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</si>
  <si>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</si>
  <si>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</si>
  <si>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</si>
  <si>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</si>
  <si>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</si>
  <si>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</si>
  <si>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</si>
  <si>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</si>
  <si>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</si>
  <si>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</si>
  <si>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</si>
  <si>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</si>
  <si>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</si>
  <si>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</si>
  <si>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</si>
  <si>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</si>
  <si>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</si>
  <si>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</si>
  <si>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</si>
  <si>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</si>
  <si>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</si>
  <si>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</si>
  <si>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</si>
  <si>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</si>
  <si>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</si>
  <si>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</si>
  <si>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</si>
  <si>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</si>
  <si>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</si>
  <si>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</si>
  <si>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</si>
  <si>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</si>
  <si>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</si>
  <si>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</si>
  <si>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</si>
  <si>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</si>
  <si>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</si>
  <si>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</si>
  <si>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Netzbetreiber ABC - Musterstadt GmbH &amp; Co. KG</t>
  </si>
  <si>
    <t>123456789123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</si>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</sst>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arnender Text 2" xfId="108"/>
    <cellStyle name="Warnender Text 2 2" xfId="134"/>
    <cellStyle name="Whrung" xfId="107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477</v>
      </c>
    </row>
    <row r="3" spans="2:7"/>
    <row r="4" spans="2:7">
      <c r="B4" s="8" t="s">
        <v>472</v>
      </c>
    </row>
    <row r="5" spans="2:7">
      <c r="B5" s="8" t="s">
        <v>473</v>
      </c>
    </row>
    <row r="6" spans="2:7"/>
    <row r="7" spans="2:7">
      <c r="B7" t="s">
        <v>349</v>
      </c>
    </row>
    <row r="8" spans="2:7" s="8" customFormat="1">
      <c r="B8" s="8" t="s">
        <v>474</v>
      </c>
    </row>
    <row r="9" spans="2:7" s="8" customFormat="1"/>
    <row r="10" spans="2:7" s="8" customFormat="1">
      <c r="B10" s="14" t="s">
        <v>459</v>
      </c>
    </row>
    <row r="11" spans="2:7" s="8" customFormat="1">
      <c r="B11" s="8" t="s">
        <v>516</v>
      </c>
    </row>
    <row r="12" spans="2:7" s="8" customFormat="1">
      <c r="B12" s="8" t="s">
        <v>517</v>
      </c>
    </row>
    <row r="13" spans="2:7" s="8" customFormat="1">
      <c r="B13" s="8" t="s">
        <v>525</v>
      </c>
    </row>
    <row r="14" spans="2:7" s="8" customFormat="1"/>
    <row r="15" spans="2:7">
      <c r="B15" s="20" t="s">
        <v>476</v>
      </c>
      <c r="C15" s="15"/>
    </row>
    <row r="16" spans="2:7">
      <c r="B16" s="15"/>
      <c r="C16" s="15"/>
      <c r="G16" s="10"/>
    </row>
    <row r="17" spans="2:12">
      <c r="B17" s="17" t="s">
        <v>356</v>
      </c>
      <c r="C17" s="15"/>
    </row>
    <row r="18" spans="2:12" s="8" customFormat="1">
      <c r="B18" s="18" t="s">
        <v>350</v>
      </c>
      <c r="C18" s="15"/>
    </row>
    <row r="19" spans="2:12" s="8" customFormat="1">
      <c r="B19" s="18" t="s">
        <v>351</v>
      </c>
      <c r="C19" s="15"/>
    </row>
    <row r="20" spans="2:12">
      <c r="B20" s="17"/>
      <c r="C20" s="15"/>
    </row>
    <row r="21" spans="2:12">
      <c r="B21" s="3" t="s">
        <v>475</v>
      </c>
      <c r="C21" s="15"/>
    </row>
    <row r="22" spans="2:12" s="8" customFormat="1">
      <c r="B22" s="18" t="s">
        <v>352</v>
      </c>
      <c r="C22" s="15"/>
    </row>
    <row r="23" spans="2:12" s="8" customFormat="1">
      <c r="B23" s="18" t="s">
        <v>353</v>
      </c>
      <c r="C23" s="15"/>
    </row>
    <row r="24" spans="2:12">
      <c r="B24" s="17"/>
      <c r="C24" s="15"/>
    </row>
    <row r="25" spans="2:12">
      <c r="B25" s="17" t="s">
        <v>357</v>
      </c>
      <c r="C25" s="15"/>
    </row>
    <row r="26" spans="2:12">
      <c r="B26" s="18" t="s">
        <v>354</v>
      </c>
      <c r="C26" s="15"/>
      <c r="F26" s="8"/>
      <c r="G26" s="8"/>
      <c r="H26" s="8"/>
    </row>
    <row r="27" spans="2:12">
      <c r="B27" s="18" t="s">
        <v>355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358</v>
      </c>
      <c r="C29" s="19">
        <v>42205</v>
      </c>
      <c r="E29" s="8"/>
      <c r="F29" s="8"/>
      <c r="G29" s="8"/>
      <c r="H29" s="8"/>
    </row>
    <row r="30" spans="2:12">
      <c r="B30" s="21" t="s">
        <v>359</v>
      </c>
      <c r="C30" s="327" t="s">
        <v>674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2" zoomScale="80" zoomScaleNormal="80" workbookViewId="0">
      <selection activeCell="C32" sqref="C3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680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679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271</v>
      </c>
      <c r="D9" s="41" t="s">
        <v>675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497</v>
      </c>
      <c r="D11" s="331" t="s">
        <v>676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272</v>
      </c>
      <c r="D13" s="41" t="s">
        <v>499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273</v>
      </c>
      <c r="D15" s="43">
        <v>10200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274</v>
      </c>
      <c r="D17" s="41" t="s">
        <v>500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275</v>
      </c>
      <c r="D19" s="41" t="s">
        <v>501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276</v>
      </c>
      <c r="D21" s="44" t="s">
        <v>502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277</v>
      </c>
      <c r="D23" s="41" t="s">
        <v>503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498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471</v>
      </c>
      <c r="D27" s="42" t="s">
        <v>407</v>
      </c>
      <c r="E27" s="39"/>
      <c r="F27" s="11"/>
    </row>
    <row r="28" spans="1:15">
      <c r="B28" s="15"/>
      <c r="C28" s="65" t="s">
        <v>519</v>
      </c>
      <c r="D28" s="48" t="str">
        <f>IF(D27&lt;&gt;C28,VLOOKUP(D27,$C$29:$D$48,2,FALSE),C28)</f>
        <v>Musternetz 1</v>
      </c>
      <c r="E28" s="38"/>
      <c r="F28" s="11"/>
      <c r="G28" s="2"/>
    </row>
    <row r="29" spans="1:15">
      <c r="B29" s="15"/>
      <c r="C29" s="22" t="s">
        <v>407</v>
      </c>
      <c r="D29" s="45" t="s">
        <v>520</v>
      </c>
      <c r="E29" s="40"/>
      <c r="F29" s="11"/>
      <c r="G29" s="2"/>
    </row>
    <row r="30" spans="1:15">
      <c r="B30" s="15"/>
      <c r="C30" s="22" t="s">
        <v>408</v>
      </c>
      <c r="D30" s="45" t="s">
        <v>521</v>
      </c>
      <c r="E30" s="40"/>
      <c r="F30" s="47"/>
      <c r="G30" s="2"/>
    </row>
    <row r="31" spans="1:15">
      <c r="B31" s="15"/>
      <c r="C31" s="22" t="s">
        <v>431</v>
      </c>
      <c r="D31" s="46"/>
      <c r="E31" s="40"/>
      <c r="F31" s="47"/>
      <c r="G31" s="2"/>
    </row>
    <row r="32" spans="1:15">
      <c r="B32" s="15"/>
      <c r="C32" s="22" t="s">
        <v>432</v>
      </c>
      <c r="D32" s="46"/>
      <c r="E32" s="40"/>
      <c r="F32" s="47"/>
      <c r="G32" s="2"/>
    </row>
    <row r="33" spans="2:7">
      <c r="B33" s="15"/>
      <c r="C33" s="22" t="s">
        <v>433</v>
      </c>
      <c r="D33" s="45"/>
      <c r="E33" s="40"/>
      <c r="F33" s="47"/>
      <c r="G33" s="2"/>
    </row>
    <row r="34" spans="2:7">
      <c r="B34" s="15"/>
      <c r="C34" s="22" t="s">
        <v>434</v>
      </c>
      <c r="D34" s="46"/>
      <c r="E34" s="40"/>
      <c r="F34" s="47"/>
      <c r="G34" s="2"/>
    </row>
    <row r="35" spans="2:7">
      <c r="B35" s="15"/>
      <c r="C35" s="22" t="s">
        <v>435</v>
      </c>
      <c r="D35" s="46"/>
      <c r="E35" s="40"/>
      <c r="F35" s="47"/>
      <c r="G35" s="2"/>
    </row>
    <row r="36" spans="2:7">
      <c r="B36" s="15"/>
      <c r="C36" s="22" t="s">
        <v>436</v>
      </c>
      <c r="D36" s="46"/>
      <c r="E36" s="40"/>
      <c r="F36" s="47"/>
      <c r="G36" s="2"/>
    </row>
    <row r="37" spans="2:7">
      <c r="B37" s="15"/>
      <c r="C37" s="22" t="s">
        <v>437</v>
      </c>
      <c r="D37" s="46"/>
      <c r="E37" s="40"/>
      <c r="F37" s="47"/>
      <c r="G37" s="2"/>
    </row>
    <row r="38" spans="2:7">
      <c r="B38" s="15"/>
      <c r="C38" s="22" t="s">
        <v>443</v>
      </c>
      <c r="D38" s="46"/>
      <c r="E38" s="40"/>
      <c r="F38" s="47"/>
      <c r="G38" s="2"/>
    </row>
    <row r="39" spans="2:7">
      <c r="B39" s="15"/>
      <c r="C39" s="22" t="s">
        <v>444</v>
      </c>
      <c r="D39" s="46"/>
      <c r="E39" s="40"/>
      <c r="F39" s="47"/>
      <c r="G39" s="2"/>
    </row>
    <row r="40" spans="2:7">
      <c r="B40" s="15"/>
      <c r="C40" s="22" t="s">
        <v>445</v>
      </c>
      <c r="D40" s="46"/>
      <c r="E40" s="40"/>
      <c r="F40" s="47"/>
      <c r="G40" s="2"/>
    </row>
    <row r="41" spans="2:7">
      <c r="B41" s="15"/>
      <c r="C41" s="22" t="s">
        <v>446</v>
      </c>
      <c r="D41" s="46"/>
      <c r="E41" s="40"/>
      <c r="F41" s="47"/>
      <c r="G41" s="2"/>
    </row>
    <row r="42" spans="2:7">
      <c r="B42" s="15"/>
      <c r="C42" s="22" t="s">
        <v>447</v>
      </c>
      <c r="D42" s="46"/>
      <c r="E42" s="40"/>
      <c r="F42" s="47"/>
      <c r="G42" s="2"/>
    </row>
    <row r="43" spans="2:7">
      <c r="B43" s="15"/>
      <c r="C43" s="22" t="s">
        <v>448</v>
      </c>
      <c r="D43" s="46"/>
      <c r="E43" s="40"/>
      <c r="F43" s="47"/>
      <c r="G43" s="2"/>
    </row>
    <row r="44" spans="2:7">
      <c r="B44" s="15"/>
      <c r="C44" s="22" t="s">
        <v>449</v>
      </c>
      <c r="D44" s="46"/>
      <c r="E44" s="40"/>
      <c r="F44" s="47"/>
      <c r="G44" s="2"/>
    </row>
    <row r="45" spans="2:7">
      <c r="B45" s="15"/>
      <c r="C45" s="22" t="s">
        <v>450</v>
      </c>
      <c r="D45" s="46"/>
      <c r="E45" s="40"/>
      <c r="F45" s="47"/>
      <c r="G45" s="2"/>
    </row>
    <row r="46" spans="2:7">
      <c r="B46" s="15"/>
      <c r="C46" s="22" t="s">
        <v>451</v>
      </c>
      <c r="D46" s="46"/>
      <c r="E46" s="40"/>
      <c r="F46" s="47"/>
    </row>
    <row r="47" spans="2:7">
      <c r="B47" s="15"/>
      <c r="C47" s="22" t="s">
        <v>452</v>
      </c>
      <c r="D47" s="46"/>
      <c r="E47" s="40"/>
      <c r="F47" s="47"/>
    </row>
    <row r="48" spans="2:7">
      <c r="B48" s="15"/>
      <c r="C48" s="22" t="s">
        <v>453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C51" sqref="C51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457</v>
      </c>
      <c r="D5" s="58" t="str">
        <f>Netzbetreiber!$D$9</f>
        <v>Netzbetreiber ABC - Musterstadt GmbH &amp; Co. KG</v>
      </c>
      <c r="H5" s="67"/>
      <c r="I5" s="67"/>
      <c r="J5" s="67"/>
      <c r="K5" s="67"/>
    </row>
    <row r="6" spans="2:15" ht="15" customHeight="1">
      <c r="B6" s="22"/>
      <c r="C6" s="61" t="s">
        <v>456</v>
      </c>
      <c r="D6" s="58" t="str">
        <f>Netzbetreiber!D28</f>
        <v>Musternetz 1</v>
      </c>
      <c r="E6" s="15"/>
      <c r="H6" s="67"/>
      <c r="I6" s="67"/>
      <c r="J6" s="67"/>
      <c r="K6" s="67"/>
    </row>
    <row r="7" spans="2:15" ht="15" customHeight="1">
      <c r="B7" s="22"/>
      <c r="C7" s="60" t="s">
        <v>504</v>
      </c>
      <c r="D7" s="328" t="str">
        <f>Netzbetreiber!$D$11</f>
        <v>123456789123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278</v>
      </c>
      <c r="D11" s="33" t="s">
        <v>266</v>
      </c>
      <c r="E11" s="15"/>
      <c r="H11" s="271" t="s">
        <v>266</v>
      </c>
      <c r="I11" s="271" t="s">
        <v>269</v>
      </c>
      <c r="J11" s="271" t="s">
        <v>270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639</v>
      </c>
      <c r="D13" s="33" t="s">
        <v>640</v>
      </c>
      <c r="E13" s="15"/>
      <c r="H13" s="271" t="s">
        <v>640</v>
      </c>
      <c r="I13" s="271" t="s">
        <v>641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442</v>
      </c>
      <c r="D15" s="42" t="s">
        <v>347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441</v>
      </c>
      <c r="D16" s="42" t="s">
        <v>440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85</v>
      </c>
      <c r="C18" s="31" t="s">
        <v>380</v>
      </c>
      <c r="D18" s="49" t="s">
        <v>136</v>
      </c>
      <c r="E18" s="15"/>
      <c r="H18" s="269" t="s">
        <v>267</v>
      </c>
      <c r="I18" s="269" t="s">
        <v>136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596</v>
      </c>
      <c r="I19" s="270" t="s">
        <v>505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506</v>
      </c>
      <c r="I20" s="270" t="s">
        <v>507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86</v>
      </c>
      <c r="C22" s="8" t="s">
        <v>637</v>
      </c>
      <c r="D22" s="49" t="s">
        <v>633</v>
      </c>
      <c r="E22" s="15"/>
      <c r="H22" s="267" t="s">
        <v>633</v>
      </c>
      <c r="I22" s="267" t="s">
        <v>634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635</v>
      </c>
      <c r="E23" s="15"/>
      <c r="H23" s="267" t="s">
        <v>636</v>
      </c>
      <c r="I23" s="8" t="s">
        <v>632</v>
      </c>
      <c r="J23" s="8"/>
      <c r="K23" s="8"/>
      <c r="L23" s="268"/>
    </row>
    <row r="24" spans="2:16" ht="15" customHeight="1">
      <c r="B24" s="22"/>
      <c r="C24" s="24" t="s">
        <v>638</v>
      </c>
      <c r="D24" s="24" t="str">
        <f>IF(D22=$H$22,L24,IF(D23=$H$24,M24,N24))</f>
        <v>=&gt;  Q(D) = KW  x  h(T, SLP-Typ)  x  F(WT)</v>
      </c>
      <c r="E24" s="15"/>
      <c r="H24" s="267" t="s">
        <v>635</v>
      </c>
      <c r="I24" s="267" t="s">
        <v>642</v>
      </c>
      <c r="J24" s="8"/>
      <c r="K24" s="8"/>
      <c r="L24" s="270" t="s">
        <v>643</v>
      </c>
      <c r="M24" s="270" t="s">
        <v>645</v>
      </c>
      <c r="N24" s="270" t="s">
        <v>644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382</v>
      </c>
      <c r="C26" s="6" t="s">
        <v>599</v>
      </c>
      <c r="D26" s="42" t="s">
        <v>135</v>
      </c>
      <c r="E26" s="15"/>
      <c r="H26" s="269" t="s">
        <v>135</v>
      </c>
      <c r="I26" s="269" t="s">
        <v>137</v>
      </c>
      <c r="J26" s="267"/>
      <c r="K26" s="267"/>
      <c r="L26" s="268"/>
    </row>
    <row r="27" spans="2:16" ht="15" customHeight="1">
      <c r="B27" s="7"/>
      <c r="C27" s="6" t="s">
        <v>646</v>
      </c>
      <c r="D27" s="42" t="s">
        <v>647</v>
      </c>
      <c r="E27" s="15"/>
      <c r="H27" s="297" t="s">
        <v>647</v>
      </c>
      <c r="I27" s="269" t="s">
        <v>648</v>
      </c>
      <c r="J27" s="269" t="s">
        <v>649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650</v>
      </c>
      <c r="I28" s="270" t="s">
        <v>651</v>
      </c>
      <c r="J28" s="270" t="s">
        <v>652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653</v>
      </c>
      <c r="I29" s="270" t="s">
        <v>654</v>
      </c>
      <c r="J29" s="270" t="s">
        <v>655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510</v>
      </c>
      <c r="C31" s="6" t="s">
        <v>598</v>
      </c>
      <c r="D31" s="42" t="s">
        <v>137</v>
      </c>
      <c r="E31" s="15"/>
      <c r="H31" s="269" t="s">
        <v>135</v>
      </c>
      <c r="I31" s="269" t="s">
        <v>137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656</v>
      </c>
      <c r="I32" s="270" t="s">
        <v>657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658</v>
      </c>
      <c r="I33" s="267" t="s">
        <v>653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570</v>
      </c>
      <c r="C35" s="24" t="s">
        <v>513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571</v>
      </c>
      <c r="C37" s="5" t="s">
        <v>377</v>
      </c>
      <c r="D37" s="34">
        <v>1500000</v>
      </c>
      <c r="E37" s="15" t="s">
        <v>526</v>
      </c>
      <c r="I37" s="267"/>
      <c r="J37" s="267"/>
      <c r="K37" s="267"/>
      <c r="L37" s="267"/>
      <c r="M37" s="268"/>
    </row>
    <row r="38" spans="2:39" customFormat="1" ht="15" customHeight="1">
      <c r="C38" s="8" t="s">
        <v>508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572</v>
      </c>
      <c r="C40" s="5" t="s">
        <v>378</v>
      </c>
      <c r="D40" s="36">
        <v>500</v>
      </c>
      <c r="E40" s="15" t="s">
        <v>562</v>
      </c>
      <c r="H40" s="67"/>
      <c r="I40" s="67"/>
      <c r="J40" s="67"/>
      <c r="K40" s="67"/>
    </row>
    <row r="41" spans="2:39" ht="15" customHeight="1">
      <c r="C41" s="8" t="s">
        <v>509</v>
      </c>
    </row>
    <row r="42" spans="2:39" ht="15" customHeight="1">
      <c r="B42" s="7"/>
      <c r="C42" s="3"/>
    </row>
    <row r="43" spans="2:39" ht="15" customHeight="1">
      <c r="B43" s="7"/>
      <c r="C43" s="3" t="s">
        <v>561</v>
      </c>
    </row>
    <row r="44" spans="2:39" ht="18" customHeight="1">
      <c r="C44" s="3" t="s">
        <v>563</v>
      </c>
    </row>
    <row r="45" spans="2:39" ht="18" customHeight="1">
      <c r="C45" s="3"/>
    </row>
    <row r="46" spans="2:39" ht="15" customHeight="1">
      <c r="B46" s="22" t="s">
        <v>573</v>
      </c>
      <c r="C46" s="60" t="s">
        <v>597</v>
      </c>
      <c r="D46" s="42">
        <v>2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608</v>
      </c>
      <c r="D48" s="45" t="s">
        <v>623</v>
      </c>
    </row>
    <row r="49" spans="3:4" ht="18" customHeight="1">
      <c r="C49" s="22" t="s">
        <v>609</v>
      </c>
      <c r="D49" s="45" t="s">
        <v>626</v>
      </c>
    </row>
    <row r="50" spans="3:4" ht="18" customHeight="1">
      <c r="C50" s="22" t="s">
        <v>610</v>
      </c>
      <c r="D50" s="45"/>
    </row>
    <row r="51" spans="3:4" ht="18" customHeight="1">
      <c r="C51" s="22" t="s">
        <v>611</v>
      </c>
      <c r="D51" s="45"/>
    </row>
    <row r="52" spans="3:4" ht="18" customHeight="1">
      <c r="C52" s="22" t="s">
        <v>612</v>
      </c>
      <c r="D52" s="45"/>
    </row>
    <row r="53" spans="3:4" ht="18" customHeight="1">
      <c r="C53" s="22" t="s">
        <v>613</v>
      </c>
      <c r="D53" s="45"/>
    </row>
    <row r="54" spans="3:4" ht="18" customHeight="1">
      <c r="C54" s="22" t="s">
        <v>614</v>
      </c>
      <c r="D54" s="45"/>
    </row>
    <row r="55" spans="3:4" ht="18" customHeight="1">
      <c r="C55" s="22" t="s">
        <v>615</v>
      </c>
      <c r="D55" s="45"/>
    </row>
    <row r="56" spans="3:4" ht="18" customHeight="1">
      <c r="C56" s="22" t="s">
        <v>616</v>
      </c>
      <c r="D56" s="45"/>
    </row>
    <row r="57" spans="3:4" ht="18" customHeight="1">
      <c r="C57" s="22" t="s">
        <v>617</v>
      </c>
      <c r="D57" s="45"/>
    </row>
    <row r="58" spans="3:4" ht="18" customHeight="1">
      <c r="C58" s="22" t="s">
        <v>618</v>
      </c>
      <c r="D58" s="45"/>
    </row>
    <row r="59" spans="3:4" ht="18" customHeight="1">
      <c r="C59" s="22" t="s">
        <v>619</v>
      </c>
      <c r="D59" s="45"/>
    </row>
    <row r="60" spans="3:4" ht="18" customHeight="1">
      <c r="C60" s="22" t="s">
        <v>620</v>
      </c>
      <c r="D60" s="45"/>
    </row>
    <row r="61" spans="3:4" ht="18" customHeight="1">
      <c r="C61" s="22" t="s">
        <v>621</v>
      </c>
      <c r="D61" s="45"/>
    </row>
    <row r="62" spans="3:4" ht="18" customHeight="1">
      <c r="C62" s="22" t="s">
        <v>622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A7" sqref="A7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565</v>
      </c>
    </row>
    <row r="3" spans="2:56" ht="15" customHeight="1">
      <c r="B3" s="170"/>
    </row>
    <row r="4" spans="2:56">
      <c r="B4" s="129"/>
      <c r="C4" s="56" t="s">
        <v>457</v>
      </c>
      <c r="D4" s="57"/>
      <c r="E4" s="330" t="str">
        <f>Netzbetreiber!D9</f>
        <v>Netzbetreiber ABC - Musterstadt GmbH &amp; Co. KG</v>
      </c>
      <c r="F4" s="330"/>
      <c r="G4" s="330"/>
      <c r="M4" s="129"/>
      <c r="N4" s="129"/>
      <c r="O4" s="129"/>
    </row>
    <row r="5" spans="2:56">
      <c r="B5" s="129"/>
      <c r="C5" s="56" t="s">
        <v>456</v>
      </c>
      <c r="D5" s="57"/>
      <c r="E5" s="58" t="str">
        <f>Netzbetreiber!D28</f>
        <v>Musternetz 1</v>
      </c>
      <c r="F5" s="129"/>
      <c r="G5" s="129"/>
      <c r="H5" s="129"/>
      <c r="M5" s="129"/>
      <c r="N5" s="129"/>
      <c r="O5" s="129"/>
    </row>
    <row r="6" spans="2:56">
      <c r="B6" s="129"/>
      <c r="C6" s="60" t="s">
        <v>504</v>
      </c>
      <c r="D6" s="57"/>
      <c r="E6" s="329" t="str">
        <f>Netzbetreiber!D11</f>
        <v>123456789123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515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544</v>
      </c>
      <c r="D9" s="129"/>
      <c r="E9" s="129"/>
      <c r="F9" s="153">
        <f>'SLP-Verfahren'!D46</f>
        <v>2</v>
      </c>
      <c r="H9" s="171" t="s">
        <v>624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607</v>
      </c>
      <c r="D10" s="129"/>
      <c r="E10" s="129"/>
      <c r="F10" s="49">
        <v>1</v>
      </c>
      <c r="G10" s="57"/>
      <c r="H10" s="171" t="s">
        <v>625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627</v>
      </c>
      <c r="D11" s="129"/>
      <c r="E11" s="129"/>
      <c r="F11" s="333" t="str">
        <f>INDEX('SLP-Verfahren'!D48:D62,'SLP-Temp-Gebiet #01'!F10)</f>
        <v>Muster-Temp.gebiet 1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606</v>
      </c>
      <c r="D13" s="342"/>
      <c r="E13" s="342"/>
      <c r="F13" s="181" t="s">
        <v>569</v>
      </c>
      <c r="G13" s="129" t="s">
        <v>567</v>
      </c>
      <c r="H13" s="261" t="s">
        <v>584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460</v>
      </c>
      <c r="D14" s="343"/>
      <c r="E14" s="89" t="s">
        <v>461</v>
      </c>
      <c r="F14" s="262" t="s">
        <v>86</v>
      </c>
      <c r="G14" s="263" t="s">
        <v>593</v>
      </c>
      <c r="H14" s="51">
        <v>0</v>
      </c>
      <c r="I14" s="57"/>
      <c r="J14" s="129"/>
      <c r="K14" s="129"/>
      <c r="L14" s="129"/>
      <c r="M14" s="129"/>
      <c r="N14" s="129"/>
      <c r="O14" s="332" t="s">
        <v>677</v>
      </c>
      <c r="R14" s="207" t="s">
        <v>585</v>
      </c>
      <c r="S14" s="207" t="s">
        <v>586</v>
      </c>
      <c r="T14" s="207" t="s">
        <v>587</v>
      </c>
      <c r="U14" s="207" t="s">
        <v>588</v>
      </c>
      <c r="V14" s="207" t="s">
        <v>568</v>
      </c>
      <c r="W14" s="207" t="s">
        <v>589</v>
      </c>
      <c r="X14" s="207" t="s">
        <v>590</v>
      </c>
      <c r="Y14" s="207" t="s">
        <v>591</v>
      </c>
      <c r="Z14" s="207" t="s">
        <v>592</v>
      </c>
      <c r="AA14" s="207" t="s">
        <v>593</v>
      </c>
      <c r="AB14" s="207" t="s">
        <v>594</v>
      </c>
      <c r="AC14" s="207" t="s">
        <v>595</v>
      </c>
    </row>
    <row r="15" spans="2:56" ht="19.5" customHeight="1">
      <c r="B15" s="129"/>
      <c r="C15" s="343" t="s">
        <v>399</v>
      </c>
      <c r="D15" s="343"/>
      <c r="E15" s="89" t="s">
        <v>461</v>
      </c>
      <c r="F15" s="262" t="s">
        <v>72</v>
      </c>
      <c r="G15" s="263" t="s">
        <v>587</v>
      </c>
      <c r="H15" s="51">
        <v>0</v>
      </c>
      <c r="I15" s="57"/>
      <c r="J15" s="129"/>
      <c r="K15" s="129"/>
      <c r="L15" s="129"/>
      <c r="M15" s="129"/>
      <c r="N15" s="129"/>
      <c r="O15" s="160" t="s">
        <v>549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382</v>
      </c>
      <c r="AH15" s="260" t="s">
        <v>510</v>
      </c>
      <c r="AI15" s="260" t="s">
        <v>570</v>
      </c>
      <c r="AJ15" s="260" t="s">
        <v>571</v>
      </c>
      <c r="AK15" s="260" t="s">
        <v>572</v>
      </c>
      <c r="AL15" s="260" t="s">
        <v>573</v>
      </c>
      <c r="AM15" s="260" t="s">
        <v>574</v>
      </c>
      <c r="AN15" s="260" t="s">
        <v>575</v>
      </c>
      <c r="AO15" s="260" t="s">
        <v>576</v>
      </c>
      <c r="AP15" s="260" t="s">
        <v>577</v>
      </c>
      <c r="AQ15" s="260" t="s">
        <v>578</v>
      </c>
      <c r="AR15" s="260" t="s">
        <v>579</v>
      </c>
      <c r="AS15" s="260" t="s">
        <v>580</v>
      </c>
      <c r="AT15" s="260" t="s">
        <v>581</v>
      </c>
      <c r="AU15" s="260" t="s">
        <v>582</v>
      </c>
      <c r="AV15" s="260" t="s">
        <v>583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539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545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540</v>
      </c>
      <c r="D20" s="178" t="s">
        <v>535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547</v>
      </c>
      <c r="D21" s="152" t="s">
        <v>537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558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140</v>
      </c>
      <c r="F23" s="155" t="s">
        <v>140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522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542</v>
      </c>
      <c r="D24" s="186"/>
      <c r="E24" s="155" t="s">
        <v>602</v>
      </c>
      <c r="F24" s="155" t="s">
        <v>603</v>
      </c>
      <c r="G24" s="155"/>
      <c r="H24" s="155"/>
      <c r="I24" s="155"/>
      <c r="J24" s="155"/>
      <c r="K24" s="155"/>
      <c r="L24" s="155"/>
      <c r="M24" s="155"/>
      <c r="N24" s="155"/>
      <c r="O24" s="183" t="s">
        <v>543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536</v>
      </c>
      <c r="D25" s="186"/>
      <c r="E25" s="159" t="s">
        <v>375</v>
      </c>
      <c r="F25" s="159" t="s">
        <v>375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523</v>
      </c>
      <c r="F26" s="155" t="s">
        <v>523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523</v>
      </c>
      <c r="S26" s="67" t="s">
        <v>524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541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265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548</v>
      </c>
      <c r="D31" s="184" t="s">
        <v>264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554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373</v>
      </c>
      <c r="D33" s="152" t="s">
        <v>372</v>
      </c>
      <c r="E33" s="155" t="s">
        <v>3</v>
      </c>
      <c r="F33" s="155" t="s">
        <v>371</v>
      </c>
      <c r="G33" s="155" t="s">
        <v>362</v>
      </c>
      <c r="H33" s="155" t="s">
        <v>363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371</v>
      </c>
      <c r="T33" s="67" t="s">
        <v>362</v>
      </c>
      <c r="U33" s="67" t="s">
        <v>363</v>
      </c>
      <c r="V33" s="67" t="s">
        <v>364</v>
      </c>
      <c r="W33" s="67" t="s">
        <v>365</v>
      </c>
      <c r="X33" s="67" t="s">
        <v>366</v>
      </c>
      <c r="Y33" s="67" t="s">
        <v>367</v>
      </c>
      <c r="Z33" s="67" t="s">
        <v>368</v>
      </c>
      <c r="AA33" s="67" t="s">
        <v>369</v>
      </c>
      <c r="AB33" s="67" t="s">
        <v>370</v>
      </c>
    </row>
    <row r="34" spans="2:28">
      <c r="B34" s="181"/>
      <c r="C34" s="185" t="s">
        <v>463</v>
      </c>
      <c r="D34" s="152" t="s">
        <v>462</v>
      </c>
      <c r="E34" s="155" t="s">
        <v>533</v>
      </c>
      <c r="F34" s="155" t="s">
        <v>533</v>
      </c>
      <c r="G34" s="155" t="s">
        <v>533</v>
      </c>
      <c r="H34" s="155" t="s">
        <v>533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533</v>
      </c>
      <c r="S34" s="67" t="s">
        <v>534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629</v>
      </c>
      <c r="D35" s="152" t="s">
        <v>630</v>
      </c>
      <c r="E35" s="155" t="s">
        <v>628</v>
      </c>
      <c r="F35" s="155" t="s">
        <v>628</v>
      </c>
      <c r="G35" s="155" t="s">
        <v>628</v>
      </c>
      <c r="H35" s="155" t="s">
        <v>628</v>
      </c>
      <c r="I35" s="155" t="s">
        <v>628</v>
      </c>
      <c r="J35" s="155" t="s">
        <v>628</v>
      </c>
      <c r="K35" s="155" t="s">
        <v>628</v>
      </c>
      <c r="L35" s="155" t="s">
        <v>628</v>
      </c>
      <c r="M35" s="155" t="s">
        <v>628</v>
      </c>
      <c r="N35" s="155" t="s">
        <v>628</v>
      </c>
      <c r="O35" s="183" t="s">
        <v>143</v>
      </c>
      <c r="Q35" s="209"/>
      <c r="R35" s="67" t="s">
        <v>628</v>
      </c>
      <c r="S35" s="67" t="s">
        <v>631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455</v>
      </c>
      <c r="D36" s="118" t="s">
        <v>559</v>
      </c>
      <c r="E36" s="161" t="s">
        <v>464</v>
      </c>
      <c r="F36" s="161" t="s">
        <v>464</v>
      </c>
      <c r="G36" s="161" t="s">
        <v>465</v>
      </c>
      <c r="H36" s="161" t="s">
        <v>465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465</v>
      </c>
      <c r="S36" s="67" t="s">
        <v>464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280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361</v>
      </c>
      <c r="D39" s="196"/>
      <c r="E39" s="196" t="s">
        <v>552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553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546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550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551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556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557</v>
      </c>
      <c r="D46" s="199" t="s">
        <v>555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374</v>
      </c>
      <c r="K46" s="196"/>
      <c r="L46" s="196"/>
      <c r="M46" s="196"/>
      <c r="N46" s="196"/>
      <c r="O46" s="197"/>
    </row>
    <row r="47" spans="2:28">
      <c r="B47" s="191"/>
      <c r="C47" s="198" t="s">
        <v>360</v>
      </c>
      <c r="D47" s="199" t="s">
        <v>555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374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600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564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540</v>
      </c>
      <c r="D54" s="178" t="s">
        <v>535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547</v>
      </c>
      <c r="D55" s="152" t="s">
        <v>537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558</v>
      </c>
      <c r="D56" s="184">
        <f>SUMPRODUCT(E56:N56,E53:N53)</f>
        <v>2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542</v>
      </c>
      <c r="D58" s="186"/>
      <c r="E58" s="155" t="str">
        <f>E24</f>
        <v>ABC-St.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543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536</v>
      </c>
      <c r="D59" s="186"/>
      <c r="E59" s="159" t="str">
        <f>E25</f>
        <v>xxxxx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541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141</v>
      </c>
      <c r="D64" s="178" t="s">
        <v>265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548</v>
      </c>
      <c r="D65" s="184" t="s">
        <v>264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554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146</v>
      </c>
    </row>
    <row r="67" spans="2:15">
      <c r="B67" s="181"/>
      <c r="C67" s="185" t="s">
        <v>373</v>
      </c>
      <c r="D67" s="152" t="s">
        <v>372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143</v>
      </c>
    </row>
    <row r="68" spans="2:15">
      <c r="B68" s="181"/>
      <c r="C68" s="185" t="s">
        <v>463</v>
      </c>
      <c r="D68" s="152" t="s">
        <v>462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143</v>
      </c>
    </row>
    <row r="69" spans="2:15">
      <c r="B69" s="181"/>
      <c r="C69" s="185" t="s">
        <v>629</v>
      </c>
      <c r="D69" s="152" t="s">
        <v>630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143</v>
      </c>
    </row>
    <row r="70" spans="2:15">
      <c r="B70" s="181"/>
      <c r="C70" s="190" t="s">
        <v>455</v>
      </c>
      <c r="D70" s="118" t="s">
        <v>559</v>
      </c>
      <c r="E70" s="162" t="s">
        <v>465</v>
      </c>
      <c r="F70" s="162" t="s">
        <v>465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143</v>
      </c>
    </row>
    <row r="71" spans="2:15"/>
    <row r="72" spans="2:15" ht="15.75" customHeight="1">
      <c r="C72" s="344" t="s">
        <v>601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5:N26 E56:N60 E22:F22 I22:N22 F52 F62 G24:N24 G70:N70 E32:N34 E69:N6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565</v>
      </c>
    </row>
    <row r="3" spans="2:56" ht="15" customHeight="1">
      <c r="B3" s="170"/>
    </row>
    <row r="4" spans="2:56">
      <c r="B4" s="129"/>
      <c r="C4" s="56" t="s">
        <v>457</v>
      </c>
      <c r="D4" s="57"/>
      <c r="E4" s="330" t="str">
        <f>Netzbetreiber!$D$9</f>
        <v>Netzbetreiber ABC - Musterstadt GmbH &amp; Co. KG</v>
      </c>
      <c r="F4" s="129"/>
      <c r="M4" s="129"/>
      <c r="N4" s="129"/>
      <c r="O4" s="129"/>
    </row>
    <row r="5" spans="2:56">
      <c r="B5" s="129"/>
      <c r="C5" s="56" t="s">
        <v>456</v>
      </c>
      <c r="D5" s="57"/>
      <c r="E5" s="58" t="str">
        <f>Netzbetreiber!$D$28</f>
        <v>Musternetz 1</v>
      </c>
      <c r="F5" s="129"/>
      <c r="G5" s="129"/>
      <c r="H5" s="129"/>
      <c r="M5" s="129"/>
      <c r="N5" s="129"/>
      <c r="O5" s="129"/>
    </row>
    <row r="6" spans="2:56">
      <c r="B6" s="129"/>
      <c r="C6" s="60" t="s">
        <v>504</v>
      </c>
      <c r="D6" s="57"/>
      <c r="E6" s="329" t="str">
        <f>Netzbetreiber!$D$11</f>
        <v>123456789123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515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544</v>
      </c>
      <c r="D9" s="129"/>
      <c r="E9" s="129"/>
      <c r="F9" s="153">
        <f>'SLP-Verfahren'!D46</f>
        <v>2</v>
      </c>
      <c r="H9" s="171" t="s">
        <v>624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607</v>
      </c>
      <c r="D10" s="129"/>
      <c r="E10" s="129"/>
      <c r="F10" s="49">
        <v>2</v>
      </c>
      <c r="G10" s="57"/>
      <c r="H10" s="171" t="s">
        <v>625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627</v>
      </c>
      <c r="D11" s="129"/>
      <c r="E11" s="129"/>
      <c r="F11" s="333" t="str">
        <f>INDEX('SLP-Verfahren'!D48:D62,'SLP-Temp-Gebiet #02'!F10)</f>
        <v>Muster-Temp.gebiet 2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606</v>
      </c>
      <c r="D13" s="342"/>
      <c r="E13" s="342"/>
      <c r="F13" s="181" t="s">
        <v>569</v>
      </c>
      <c r="G13" s="129" t="s">
        <v>567</v>
      </c>
      <c r="H13" s="261" t="s">
        <v>584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460</v>
      </c>
      <c r="D14" s="343"/>
      <c r="E14" s="89" t="s">
        <v>461</v>
      </c>
      <c r="F14" s="262" t="s">
        <v>86</v>
      </c>
      <c r="G14" s="263" t="s">
        <v>593</v>
      </c>
      <c r="H14" s="51">
        <v>0</v>
      </c>
      <c r="I14" s="57"/>
      <c r="J14" s="129"/>
      <c r="K14" s="129"/>
      <c r="L14" s="129"/>
      <c r="M14" s="129"/>
      <c r="N14" s="129"/>
      <c r="O14" s="332" t="s">
        <v>677</v>
      </c>
      <c r="R14" s="207" t="s">
        <v>585</v>
      </c>
      <c r="S14" s="207" t="s">
        <v>586</v>
      </c>
      <c r="T14" s="207" t="s">
        <v>587</v>
      </c>
      <c r="U14" s="207" t="s">
        <v>588</v>
      </c>
      <c r="V14" s="207" t="s">
        <v>568</v>
      </c>
      <c r="W14" s="207" t="s">
        <v>589</v>
      </c>
      <c r="X14" s="207" t="s">
        <v>590</v>
      </c>
      <c r="Y14" s="207" t="s">
        <v>591</v>
      </c>
      <c r="Z14" s="207" t="s">
        <v>592</v>
      </c>
      <c r="AA14" s="207" t="s">
        <v>593</v>
      </c>
      <c r="AB14" s="207" t="s">
        <v>594</v>
      </c>
      <c r="AC14" s="207" t="s">
        <v>595</v>
      </c>
    </row>
    <row r="15" spans="2:56" ht="19.5" customHeight="1">
      <c r="B15" s="129"/>
      <c r="C15" s="343" t="s">
        <v>399</v>
      </c>
      <c r="D15" s="343"/>
      <c r="E15" s="89" t="s">
        <v>461</v>
      </c>
      <c r="F15" s="262" t="s">
        <v>72</v>
      </c>
      <c r="G15" s="263" t="s">
        <v>587</v>
      </c>
      <c r="H15" s="51">
        <v>0</v>
      </c>
      <c r="I15" s="57"/>
      <c r="J15" s="129"/>
      <c r="K15" s="129"/>
      <c r="L15" s="129"/>
      <c r="M15" s="129"/>
      <c r="N15" s="129"/>
      <c r="O15" s="160" t="s">
        <v>549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382</v>
      </c>
      <c r="AH15" s="260" t="s">
        <v>510</v>
      </c>
      <c r="AI15" s="260" t="s">
        <v>570</v>
      </c>
      <c r="AJ15" s="260" t="s">
        <v>571</v>
      </c>
      <c r="AK15" s="260" t="s">
        <v>572</v>
      </c>
      <c r="AL15" s="260" t="s">
        <v>573</v>
      </c>
      <c r="AM15" s="260" t="s">
        <v>574</v>
      </c>
      <c r="AN15" s="260" t="s">
        <v>575</v>
      </c>
      <c r="AO15" s="260" t="s">
        <v>576</v>
      </c>
      <c r="AP15" s="260" t="s">
        <v>577</v>
      </c>
      <c r="AQ15" s="260" t="s">
        <v>578</v>
      </c>
      <c r="AR15" s="260" t="s">
        <v>579</v>
      </c>
      <c r="AS15" s="260" t="s">
        <v>580</v>
      </c>
      <c r="AT15" s="260" t="s">
        <v>581</v>
      </c>
      <c r="AU15" s="260" t="s">
        <v>582</v>
      </c>
      <c r="AV15" s="260" t="s">
        <v>583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539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545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540</v>
      </c>
      <c r="D20" s="178" t="s">
        <v>535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547</v>
      </c>
      <c r="D21" s="152" t="s">
        <v>537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558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140</v>
      </c>
      <c r="F23" s="155" t="s">
        <v>140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522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542</v>
      </c>
      <c r="D24" s="186"/>
      <c r="E24" s="155" t="s">
        <v>602</v>
      </c>
      <c r="F24" s="155" t="s">
        <v>603</v>
      </c>
      <c r="G24" s="155"/>
      <c r="H24" s="155"/>
      <c r="I24" s="155"/>
      <c r="J24" s="155"/>
      <c r="K24" s="155"/>
      <c r="L24" s="155"/>
      <c r="M24" s="155"/>
      <c r="N24" s="155"/>
      <c r="O24" s="183" t="s">
        <v>543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536</v>
      </c>
      <c r="D25" s="186"/>
      <c r="E25" s="159" t="s">
        <v>375</v>
      </c>
      <c r="F25" s="159" t="s">
        <v>375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523</v>
      </c>
      <c r="F26" s="155" t="s">
        <v>523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523</v>
      </c>
      <c r="S26" s="67" t="s">
        <v>524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541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265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548</v>
      </c>
      <c r="D31" s="184" t="s">
        <v>264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554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373</v>
      </c>
      <c r="D33" s="152" t="s">
        <v>372</v>
      </c>
      <c r="E33" s="155" t="s">
        <v>3</v>
      </c>
      <c r="F33" s="155" t="s">
        <v>371</v>
      </c>
      <c r="G33" s="155" t="s">
        <v>362</v>
      </c>
      <c r="H33" s="155" t="s">
        <v>363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371</v>
      </c>
      <c r="T33" s="67" t="s">
        <v>362</v>
      </c>
      <c r="U33" s="67" t="s">
        <v>363</v>
      </c>
      <c r="V33" s="67" t="s">
        <v>364</v>
      </c>
      <c r="W33" s="67" t="s">
        <v>365</v>
      </c>
      <c r="X33" s="67" t="s">
        <v>366</v>
      </c>
      <c r="Y33" s="67" t="s">
        <v>367</v>
      </c>
      <c r="Z33" s="67" t="s">
        <v>368</v>
      </c>
      <c r="AA33" s="67" t="s">
        <v>369</v>
      </c>
      <c r="AB33" s="67" t="s">
        <v>370</v>
      </c>
    </row>
    <row r="34" spans="2:28">
      <c r="B34" s="181"/>
      <c r="C34" s="185" t="s">
        <v>463</v>
      </c>
      <c r="D34" s="152" t="s">
        <v>462</v>
      </c>
      <c r="E34" s="155" t="s">
        <v>533</v>
      </c>
      <c r="F34" s="155" t="s">
        <v>533</v>
      </c>
      <c r="G34" s="155" t="s">
        <v>533</v>
      </c>
      <c r="H34" s="155" t="s">
        <v>533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533</v>
      </c>
      <c r="S34" s="67" t="s">
        <v>534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629</v>
      </c>
      <c r="D35" s="152" t="s">
        <v>630</v>
      </c>
      <c r="E35" s="155" t="s">
        <v>628</v>
      </c>
      <c r="F35" s="155" t="s">
        <v>628</v>
      </c>
      <c r="G35" s="155" t="s">
        <v>628</v>
      </c>
      <c r="H35" s="155" t="s">
        <v>628</v>
      </c>
      <c r="I35" s="155" t="s">
        <v>628</v>
      </c>
      <c r="J35" s="155" t="s">
        <v>628</v>
      </c>
      <c r="K35" s="155" t="s">
        <v>628</v>
      </c>
      <c r="L35" s="155" t="s">
        <v>628</v>
      </c>
      <c r="M35" s="155" t="s">
        <v>628</v>
      </c>
      <c r="N35" s="155" t="s">
        <v>628</v>
      </c>
      <c r="O35" s="183" t="s">
        <v>143</v>
      </c>
      <c r="Q35" s="209"/>
      <c r="R35" s="67" t="s">
        <v>628</v>
      </c>
      <c r="S35" s="67" t="s">
        <v>631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455</v>
      </c>
      <c r="D36" s="118" t="s">
        <v>559</v>
      </c>
      <c r="E36" s="161" t="s">
        <v>464</v>
      </c>
      <c r="F36" s="161" t="s">
        <v>464</v>
      </c>
      <c r="G36" s="161" t="s">
        <v>465</v>
      </c>
      <c r="H36" s="161" t="s">
        <v>465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465</v>
      </c>
      <c r="S36" s="67" t="s">
        <v>464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280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361</v>
      </c>
      <c r="D39" s="196"/>
      <c r="E39" s="196" t="s">
        <v>552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553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546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550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551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556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557</v>
      </c>
      <c r="D46" s="199" t="s">
        <v>555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374</v>
      </c>
      <c r="K46" s="196"/>
      <c r="L46" s="196"/>
      <c r="M46" s="196"/>
      <c r="N46" s="196"/>
      <c r="O46" s="197"/>
    </row>
    <row r="47" spans="2:28">
      <c r="B47" s="191"/>
      <c r="C47" s="198" t="s">
        <v>360</v>
      </c>
      <c r="D47" s="199" t="s">
        <v>555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374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600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564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540</v>
      </c>
      <c r="D54" s="178" t="s">
        <v>535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547</v>
      </c>
      <c r="D55" s="152" t="s">
        <v>537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558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542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543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536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541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141</v>
      </c>
      <c r="D64" s="178" t="s">
        <v>265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548</v>
      </c>
      <c r="D65" s="184" t="s">
        <v>264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554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146</v>
      </c>
    </row>
    <row r="67" spans="2:15">
      <c r="B67" s="181"/>
      <c r="C67" s="185" t="s">
        <v>373</v>
      </c>
      <c r="D67" s="152" t="s">
        <v>372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143</v>
      </c>
    </row>
    <row r="68" spans="2:15">
      <c r="B68" s="181"/>
      <c r="C68" s="185" t="s">
        <v>463</v>
      </c>
      <c r="D68" s="152" t="s">
        <v>462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143</v>
      </c>
    </row>
    <row r="69" spans="2:15">
      <c r="B69" s="181"/>
      <c r="C69" s="185" t="s">
        <v>629</v>
      </c>
      <c r="D69" s="152" t="s">
        <v>630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143</v>
      </c>
    </row>
    <row r="70" spans="2:15">
      <c r="B70" s="181"/>
      <c r="C70" s="190" t="s">
        <v>455</v>
      </c>
      <c r="D70" s="118" t="s">
        <v>559</v>
      </c>
      <c r="E70" s="162" t="s">
        <v>465</v>
      </c>
      <c r="F70" s="162" t="s">
        <v>465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143</v>
      </c>
    </row>
    <row r="71" spans="2:15"/>
    <row r="72" spans="2:15" ht="15.75" customHeight="1">
      <c r="C72" s="344" t="s">
        <v>601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5" zoomScale="80" zoomScaleNormal="80" workbookViewId="0">
      <selection activeCell="X12" sqref="X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376</v>
      </c>
    </row>
    <row r="3" spans="2:26">
      <c r="B3" s="129" t="s">
        <v>478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381</v>
      </c>
      <c r="D5" s="54" t="str">
        <f>Netzbetreiber!$D$9</f>
        <v>Netzbetreiber ABC - Musterstadt GmbH &amp; Co. KG</v>
      </c>
      <c r="E5" s="129"/>
      <c r="J5" s="88" t="s">
        <v>515</v>
      </c>
      <c r="K5" s="130" t="s">
        <v>518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348</v>
      </c>
      <c r="D6" s="54" t="str">
        <f>Netzbetreiber!$D$28</f>
        <v>Musternetz 1</v>
      </c>
      <c r="E6" s="129"/>
      <c r="F6" s="129"/>
      <c r="K6" s="130" t="s">
        <v>530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504</v>
      </c>
      <c r="D7" s="54" t="str">
        <f>Netzbetreiber!$D$11</f>
        <v>123456789123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134</v>
      </c>
      <c r="D8" s="52">
        <f>Netzbetreiber!$D$6</f>
        <v>42278</v>
      </c>
      <c r="E8" s="129"/>
      <c r="F8" s="129"/>
      <c r="H8" s="127" t="s">
        <v>513</v>
      </c>
      <c r="J8" s="131">
        <f>COUNTA(D12:D100)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511</v>
      </c>
      <c r="D10" s="133" t="s">
        <v>148</v>
      </c>
      <c r="E10" s="272" t="s">
        <v>532</v>
      </c>
      <c r="F10" s="134" t="s">
        <v>149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659</v>
      </c>
      <c r="M10" s="149" t="s">
        <v>668</v>
      </c>
      <c r="N10" s="150" t="s">
        <v>669</v>
      </c>
      <c r="O10" s="150" t="s">
        <v>670</v>
      </c>
      <c r="P10" s="151" t="s">
        <v>671</v>
      </c>
      <c r="Q10" s="145" t="s">
        <v>660</v>
      </c>
      <c r="R10" s="135" t="s">
        <v>661</v>
      </c>
      <c r="S10" s="136" t="s">
        <v>662</v>
      </c>
      <c r="T10" s="136" t="s">
        <v>663</v>
      </c>
      <c r="U10" s="136" t="s">
        <v>664</v>
      </c>
      <c r="V10" s="136" t="s">
        <v>665</v>
      </c>
      <c r="W10" s="136" t="s">
        <v>666</v>
      </c>
      <c r="X10" s="137" t="s">
        <v>667</v>
      </c>
      <c r="Y10" s="294" t="s">
        <v>672</v>
      </c>
    </row>
    <row r="11" spans="2:26" ht="15.75" thickBot="1">
      <c r="B11" s="138" t="s">
        <v>514</v>
      </c>
      <c r="C11" s="139" t="s">
        <v>531</v>
      </c>
      <c r="D11" s="293" t="s">
        <v>248</v>
      </c>
      <c r="E11" s="163" t="s">
        <v>538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Musternetz 1</v>
      </c>
      <c r="D12" s="62" t="s">
        <v>248</v>
      </c>
      <c r="E12" s="164" t="s">
        <v>512</v>
      </c>
      <c r="F12" s="296" t="str">
        <f>VLOOKUP($E12,'BDEW-Standard'!$B$3:$M$158,F$9,0)</f>
        <v>1D3</v>
      </c>
      <c r="H12" s="273">
        <f>ROUND(VLOOKUP($E12,'BDEW-Standard'!$B$3:$M$158,H$9,0),7)</f>
        <v>1.6209544</v>
      </c>
      <c r="I12" s="273">
        <f>ROUND(VLOOKUP($E12,'BDEW-Standard'!$B$3:$M$158,I$9,0),7)</f>
        <v>-37.183314099999997</v>
      </c>
      <c r="J12" s="273">
        <f>ROUND(VLOOKUP($E12,'BDEW-Standard'!$B$3:$M$158,J$9,0),7)</f>
        <v>5.6727847000000002</v>
      </c>
      <c r="K12" s="273">
        <f>ROUND(VLOOKUP($E12,'BDEW-Standard'!$B$3:$M$158,K$9,0),7)</f>
        <v>7.1643100000000001E-2</v>
      </c>
      <c r="L12" s="337">
        <f>ROUND(VLOOKUP($E12,'BDEW-Standard'!$B$3:$M$158,L$9,0),1)</f>
        <v>40</v>
      </c>
      <c r="M12" s="273">
        <f>ROUND(VLOOKUP($E12,'BDEW-Standard'!$B$3:$M$158,M$9,0),7)</f>
        <v>-4.9570000000000003E-2</v>
      </c>
      <c r="N12" s="273">
        <f>ROUND(VLOOKUP($E12,'BDEW-Standard'!$B$3:$M$158,N$9,0),7)</f>
        <v>0.84010149999999995</v>
      </c>
      <c r="O12" s="273">
        <f>ROUND(VLOOKUP($E12,'BDEW-Standard'!$B$3:$M$158,O$9,0),7)</f>
        <v>-2.209E-3</v>
      </c>
      <c r="P12" s="273">
        <f>ROUND(VLOOKUP($E12,'BDEW-Standard'!$B$3:$M$158,P$9,0),7)</f>
        <v>0.1074468</v>
      </c>
      <c r="Q12" s="338">
        <f t="shared" ref="Q12:Q26" si="1">($H12/(1+($I12/($Q$9-$L12))^$J12)+$K12)+MAX($M12*$Q$9+$N12,$O12*$Q$9+$P12)</f>
        <v>1.0000001417752751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Musternetz 1</v>
      </c>
      <c r="D13" s="62" t="s">
        <v>248</v>
      </c>
      <c r="E13" s="164" t="s">
        <v>528</v>
      </c>
      <c r="F13" s="296" t="str">
        <f>VLOOKUP($E13,'BDEW-Standard'!$B$3:$M$158,F$9,0)</f>
        <v>2D3</v>
      </c>
      <c r="H13" s="273">
        <f>ROUND(VLOOKUP($E13,'BDEW-Standard'!$B$3:$M$158,H$9,0),7)</f>
        <v>1.2328654999999999</v>
      </c>
      <c r="I13" s="273">
        <f>ROUND(VLOOKUP($E13,'BDEW-Standard'!$B$3:$M$158,I$9,0),7)</f>
        <v>-34.721360500000003</v>
      </c>
      <c r="J13" s="273">
        <f>ROUND(VLOOKUP($E13,'BDEW-Standard'!$B$3:$M$158,J$9,0),7)</f>
        <v>5.8164303999999998</v>
      </c>
      <c r="K13" s="273">
        <f>ROUND(VLOOKUP($E13,'BDEW-Standard'!$B$3:$M$158,K$9,0),7)</f>
        <v>8.7335200000000002E-2</v>
      </c>
      <c r="L13" s="337">
        <f>ROUND(VLOOKUP($E13,'BDEW-Standard'!$B$3:$M$158,L$9,0),1)</f>
        <v>40</v>
      </c>
      <c r="M13" s="273">
        <f>ROUND(VLOOKUP($E13,'BDEW-Standard'!$B$3:$M$158,M$9,0),7)</f>
        <v>-4.0928399999999997E-2</v>
      </c>
      <c r="N13" s="273">
        <f>ROUND(VLOOKUP($E13,'BDEW-Standard'!$B$3:$M$158,N$9,0),7)</f>
        <v>0.76729199999999997</v>
      </c>
      <c r="O13" s="273">
        <f>ROUND(VLOOKUP($E13,'BDEW-Standard'!$B$3:$M$158,O$9,0),7)</f>
        <v>-2.232E-3</v>
      </c>
      <c r="P13" s="273">
        <f>ROUND(VLOOKUP($E13,'BDEW-Standard'!$B$3:$M$158,P$9,0),7)</f>
        <v>0.11992070000000001</v>
      </c>
      <c r="Q13" s="338">
        <f t="shared" si="1"/>
        <v>0.99999997653191475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Musternetz 1</v>
      </c>
      <c r="D14" s="62" t="s">
        <v>248</v>
      </c>
      <c r="E14" s="164" t="s">
        <v>5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Musternetz 1</v>
      </c>
      <c r="D15" s="62" t="s">
        <v>248</v>
      </c>
      <c r="E15" s="164" t="s">
        <v>250</v>
      </c>
      <c r="F15" s="296" t="str">
        <f>VLOOKUP($E15,'BDEW-Standard'!$B$3:$M$158,F$9,0)</f>
        <v>KM3</v>
      </c>
      <c r="H15" s="273">
        <f>ROUND(VLOOKUP($E15,'BDEW-Standard'!$B$3:$M$158,H$9,0),7)</f>
        <v>1.4202418999999999</v>
      </c>
      <c r="I15" s="273">
        <f>ROUND(VLOOKUP($E15,'BDEW-Standard'!$B$3:$M$158,I$9,0),7)</f>
        <v>-34.880612999999997</v>
      </c>
      <c r="J15" s="273">
        <f>ROUND(VLOOKUP($E15,'BDEW-Standard'!$B$3:$M$158,J$9,0),7)</f>
        <v>6.5951899000000003</v>
      </c>
      <c r="K15" s="273">
        <f>ROUND(VLOOKUP($E15,'BDEW-Standard'!$B$3:$M$158,K$9,0),7)</f>
        <v>3.8531700000000002E-2</v>
      </c>
      <c r="L15" s="337">
        <f>ROUND(VLOOKUP($E15,'BDEW-Standard'!$B$3:$M$158,L$9,0),1)</f>
        <v>40</v>
      </c>
      <c r="M15" s="273">
        <f>ROUND(VLOOKUP($E15,'BDEW-Standard'!$B$3:$M$158,M$9,0),7)</f>
        <v>-5.2108399999999999E-2</v>
      </c>
      <c r="N15" s="273">
        <f>ROUND(VLOOKUP($E15,'BDEW-Standard'!$B$3:$M$158,N$9,0),7)</f>
        <v>0.86479189999999995</v>
      </c>
      <c r="O15" s="273">
        <f>ROUND(VLOOKUP($E15,'BDEW-Standard'!$B$3:$M$158,O$9,0),7)</f>
        <v>-1.4369000000000001E-3</v>
      </c>
      <c r="P15" s="273">
        <f>ROUND(VLOOKUP($E15,'BDEW-Standard'!$B$3:$M$158,P$9,0),7)</f>
        <v>6.3760200000000003E-2</v>
      </c>
      <c r="Q15" s="338">
        <f t="shared" si="1"/>
        <v>1.0000002125085892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Musternetz 1</v>
      </c>
      <c r="D16" s="62" t="s">
        <v>248</v>
      </c>
      <c r="E16" s="164" t="s">
        <v>251</v>
      </c>
      <c r="F16" s="296" t="str">
        <f>VLOOKUP($E16,'BDEW-Standard'!$B$3:$M$158,F$9,0)</f>
        <v>AH3</v>
      </c>
      <c r="H16" s="273">
        <f>ROUND(VLOOKUP($E16,'BDEW-Standard'!$B$3:$M$158,H$9,0),7)</f>
        <v>1.9724775000000001</v>
      </c>
      <c r="I16" s="273">
        <f>ROUND(VLOOKUP($E16,'BDEW-Standard'!$B$3:$M$158,I$9,0),7)</f>
        <v>-36.965006500000001</v>
      </c>
      <c r="J16" s="273">
        <f>ROUND(VLOOKUP($E16,'BDEW-Standard'!$B$3:$M$158,J$9,0),7)</f>
        <v>7.2256947</v>
      </c>
      <c r="K16" s="273">
        <f>ROUND(VLOOKUP($E16,'BDEW-Standard'!$B$3:$M$158,K$9,0),7)</f>
        <v>3.4578200000000003E-2</v>
      </c>
      <c r="L16" s="337">
        <f>ROUND(VLOOKUP($E16,'BDEW-Standard'!$B$3:$M$158,L$9,0),1)</f>
        <v>40</v>
      </c>
      <c r="M16" s="273">
        <f>ROUND(VLOOKUP($E16,'BDEW-Standard'!$B$3:$M$158,M$9,0),7)</f>
        <v>-7.4217400000000003E-2</v>
      </c>
      <c r="N16" s="273">
        <f>ROUND(VLOOKUP($E16,'BDEW-Standard'!$B$3:$M$158,N$9,0),7)</f>
        <v>1.0448869000000001</v>
      </c>
      <c r="O16" s="273">
        <f>ROUND(VLOOKUP($E16,'BDEW-Standard'!$B$3:$M$158,O$9,0),7)</f>
        <v>-8.2950000000000005E-4</v>
      </c>
      <c r="P16" s="273">
        <f>ROUND(VLOOKUP($E16,'BDEW-Standard'!$B$3:$M$158,P$9,0),7)</f>
        <v>4.6179499999999998E-2</v>
      </c>
      <c r="Q16" s="338">
        <f t="shared" si="1"/>
        <v>1.0000000832749945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Musternetz 1</v>
      </c>
      <c r="D17" s="62" t="s">
        <v>248</v>
      </c>
      <c r="E17" s="164" t="s">
        <v>252</v>
      </c>
      <c r="F17" s="296" t="str">
        <f>VLOOKUP($E17,'BDEW-Standard'!$B$3:$M$158,F$9,0)</f>
        <v>OK3</v>
      </c>
      <c r="H17" s="273">
        <f>ROUND(VLOOKUP($E17,'BDEW-Standard'!$B$3:$M$158,H$9,0),7)</f>
        <v>1.3554515</v>
      </c>
      <c r="I17" s="273">
        <f>ROUND(VLOOKUP($E17,'BDEW-Standard'!$B$3:$M$158,I$9,0),7)</f>
        <v>-35.141256300000002</v>
      </c>
      <c r="J17" s="273">
        <f>ROUND(VLOOKUP($E17,'BDEW-Standard'!$B$3:$M$158,J$9,0),7)</f>
        <v>7.1303394999999998</v>
      </c>
      <c r="K17" s="273">
        <f>ROUND(VLOOKUP($E17,'BDEW-Standard'!$B$3:$M$158,K$9,0),7)</f>
        <v>9.9061899999999994E-2</v>
      </c>
      <c r="L17" s="337">
        <f>ROUND(VLOOKUP($E17,'BDEW-Standard'!$B$3:$M$158,L$9,0),1)</f>
        <v>40</v>
      </c>
      <c r="M17" s="273">
        <f>ROUND(VLOOKUP($E17,'BDEW-Standard'!$B$3:$M$158,M$9,0),7)</f>
        <v>-5.26487E-2</v>
      </c>
      <c r="N17" s="273">
        <f>ROUND(VLOOKUP($E17,'BDEW-Standard'!$B$3:$M$158,N$9,0),7)</f>
        <v>0.86260859999999995</v>
      </c>
      <c r="O17" s="273">
        <f>ROUND(VLOOKUP($E17,'BDEW-Standard'!$B$3:$M$158,O$9,0),7)</f>
        <v>-8.8080000000000005E-4</v>
      </c>
      <c r="P17" s="273">
        <f>ROUND(VLOOKUP($E17,'BDEW-Standard'!$B$3:$M$158,P$9,0),7)</f>
        <v>9.6401399999999998E-2</v>
      </c>
      <c r="Q17" s="338">
        <f t="shared" si="1"/>
        <v>0.99999998782262245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Musternetz 1</v>
      </c>
      <c r="D18" s="62" t="s">
        <v>248</v>
      </c>
      <c r="E18" s="164" t="s">
        <v>253</v>
      </c>
      <c r="F18" s="296" t="str">
        <f>VLOOKUP($E18,'BDEW-Standard'!$B$3:$M$158,F$9,0)</f>
        <v>DB3</v>
      </c>
      <c r="H18" s="273">
        <f>ROUND(VLOOKUP($E18,'BDEW-Standard'!$B$3:$M$158,H$9,0),7)</f>
        <v>1.4633681999999999</v>
      </c>
      <c r="I18" s="273">
        <f>ROUND(VLOOKUP($E18,'BDEW-Standard'!$B$3:$M$158,I$9,0),7)</f>
        <v>-36.179411700000003</v>
      </c>
      <c r="J18" s="273">
        <f>ROUND(VLOOKUP($E18,'BDEW-Standard'!$B$3:$M$158,J$9,0),7)</f>
        <v>5.9265162</v>
      </c>
      <c r="K18" s="273">
        <f>ROUND(VLOOKUP($E18,'BDEW-Standard'!$B$3:$M$158,K$9,0),7)</f>
        <v>8.0883499999999997E-2</v>
      </c>
      <c r="L18" s="337">
        <f>ROUND(VLOOKUP($E18,'BDEW-Standard'!$B$3:$M$158,L$9,0),1)</f>
        <v>40</v>
      </c>
      <c r="M18" s="273">
        <f>ROUND(VLOOKUP($E18,'BDEW-Standard'!$B$3:$M$158,M$9,0),7)</f>
        <v>-4.7579999999999997E-2</v>
      </c>
      <c r="N18" s="273">
        <f>ROUND(VLOOKUP($E18,'BDEW-Standard'!$B$3:$M$158,N$9,0),7)</f>
        <v>0.82307540000000001</v>
      </c>
      <c r="O18" s="273">
        <f>ROUND(VLOOKUP($E18,'BDEW-Standard'!$B$3:$M$158,O$9,0),7)</f>
        <v>-1.9273000000000001E-3</v>
      </c>
      <c r="P18" s="273">
        <f>ROUND(VLOOKUP($E18,'BDEW-Standard'!$B$3:$M$158,P$9,0),7)</f>
        <v>0.1077046</v>
      </c>
      <c r="Q18" s="338">
        <f t="shared" si="1"/>
        <v>0.99999993818735389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Musternetz 1</v>
      </c>
      <c r="D19" s="62" t="s">
        <v>248</v>
      </c>
      <c r="E19" s="164" t="s">
        <v>254</v>
      </c>
      <c r="F19" s="296" t="str">
        <f>VLOOKUP($E19,'BDEW-Standard'!$B$3:$M$158,F$9,0)</f>
        <v>AG3</v>
      </c>
      <c r="H19" s="273">
        <f>ROUND(VLOOKUP($E19,'BDEW-Standard'!$B$3:$M$158,H$9,0),7)</f>
        <v>1.1582082</v>
      </c>
      <c r="I19" s="273">
        <f>ROUND(VLOOKUP($E19,'BDEW-Standard'!$B$3:$M$158,I$9,0),7)</f>
        <v>-36.287858399999998</v>
      </c>
      <c r="J19" s="273">
        <f>ROUND(VLOOKUP($E19,'BDEW-Standard'!$B$3:$M$158,J$9,0),7)</f>
        <v>6.5885125999999996</v>
      </c>
      <c r="K19" s="273">
        <f>ROUND(VLOOKUP($E19,'BDEW-Standard'!$B$3:$M$158,K$9,0),7)</f>
        <v>0.22356799999999999</v>
      </c>
      <c r="L19" s="337">
        <f>ROUND(VLOOKUP($E19,'BDEW-Standard'!$B$3:$M$158,L$9,0),1)</f>
        <v>40</v>
      </c>
      <c r="M19" s="273">
        <f>ROUND(VLOOKUP($E19,'BDEW-Standard'!$B$3:$M$158,M$9,0),7)</f>
        <v>-4.1033500000000001E-2</v>
      </c>
      <c r="N19" s="273">
        <f>ROUND(VLOOKUP($E19,'BDEW-Standard'!$B$3:$M$158,N$9,0),7)</f>
        <v>0.75264509999999996</v>
      </c>
      <c r="O19" s="273">
        <f>ROUND(VLOOKUP($E19,'BDEW-Standard'!$B$3:$M$158,O$9,0),7)</f>
        <v>-9.0879999999999997E-4</v>
      </c>
      <c r="P19" s="273">
        <f>ROUND(VLOOKUP($E19,'BDEW-Standard'!$B$3:$M$158,P$9,0),7)</f>
        <v>0.1916641</v>
      </c>
      <c r="Q19" s="338">
        <f t="shared" si="1"/>
        <v>0.99999977999083423</v>
      </c>
      <c r="R19" s="274">
        <f>ROUND(VLOOKUP(MID($E19,4,3),'Wochentag F(WT)'!$B$7:$J$22,R$9,0),4)</f>
        <v>0.93220000000000003</v>
      </c>
      <c r="S19" s="274">
        <f>ROUND(VLOOKUP(MID($E19,4,3),'Wochentag F(WT)'!$B$7:$J$22,S$9,0),4)</f>
        <v>0.98939999999999995</v>
      </c>
      <c r="T19" s="274">
        <f>ROUND(VLOOKUP(MID($E19,4,3),'Wochentag F(WT)'!$B$7:$J$22,T$9,0),4)</f>
        <v>1.0033000000000001</v>
      </c>
      <c r="U19" s="274">
        <f>ROUND(VLOOKUP(MID($E19,4,3),'Wochentag F(WT)'!$B$7:$J$22,U$9,0),4)</f>
        <v>1.0108999999999999</v>
      </c>
      <c r="V19" s="274">
        <f>ROUND(VLOOKUP(MID($E19,4,3),'Wochentag F(WT)'!$B$7:$J$22,V$9,0),4)</f>
        <v>1.018</v>
      </c>
      <c r="W19" s="274">
        <f>ROUND(VLOOKUP(MID($E19,4,3),'Wochentag F(WT)'!$B$7:$J$22,W$9,0),4)</f>
        <v>1.0356000000000001</v>
      </c>
      <c r="X19" s="275">
        <f t="shared" si="2"/>
        <v>1.0106000000000002</v>
      </c>
      <c r="Y19" s="292"/>
      <c r="Z19" s="210"/>
    </row>
    <row r="20" spans="2:26" s="142" customFormat="1">
      <c r="B20" s="143">
        <v>9</v>
      </c>
      <c r="C20" s="144" t="str">
        <f t="shared" si="0"/>
        <v>Musternetz 1</v>
      </c>
      <c r="D20" s="62" t="s">
        <v>248</v>
      </c>
      <c r="E20" s="164" t="s">
        <v>258</v>
      </c>
      <c r="F20" s="296" t="str">
        <f>VLOOKUP($E20,'BDEW-Standard'!$B$3:$M$158,F$9,0)</f>
        <v>HB3</v>
      </c>
      <c r="H20" s="273">
        <f>ROUND(VLOOKUP($E20,'BDEW-Standard'!$B$3:$M$158,H$9,0),7)</f>
        <v>0.98742830000000004</v>
      </c>
      <c r="I20" s="273">
        <f>ROUND(VLOOKUP($E20,'BDEW-Standard'!$B$3:$M$158,I$9,0),7)</f>
        <v>-35.253212400000002</v>
      </c>
      <c r="J20" s="273">
        <f>ROUND(VLOOKUP($E20,'BDEW-Standard'!$B$3:$M$158,J$9,0),7)</f>
        <v>6.1544406</v>
      </c>
      <c r="K20" s="273">
        <f>ROUND(VLOOKUP($E20,'BDEW-Standard'!$B$3:$M$158,K$9,0),7)</f>
        <v>0.22657160000000001</v>
      </c>
      <c r="L20" s="337">
        <f>ROUND(VLOOKUP($E20,'BDEW-Standard'!$B$3:$M$158,L$9,0),1)</f>
        <v>40</v>
      </c>
      <c r="M20" s="273">
        <f>ROUND(VLOOKUP($E20,'BDEW-Standard'!$B$3:$M$158,M$9,0),7)</f>
        <v>-3.3902000000000002E-2</v>
      </c>
      <c r="N20" s="273">
        <f>ROUND(VLOOKUP($E20,'BDEW-Standard'!$B$3:$M$158,N$9,0),7)</f>
        <v>0.69382339999999998</v>
      </c>
      <c r="O20" s="273">
        <f>ROUND(VLOOKUP($E20,'BDEW-Standard'!$B$3:$M$158,O$9,0),7)</f>
        <v>-1.2849000000000001E-3</v>
      </c>
      <c r="P20" s="273">
        <f>ROUND(VLOOKUP($E20,'BDEW-Standard'!$B$3:$M$158,P$9,0),7)</f>
        <v>0.20297319999999999</v>
      </c>
      <c r="Q20" s="338">
        <f t="shared" si="1"/>
        <v>0.99999983700977324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Musternetz 1</v>
      </c>
      <c r="D21" s="62" t="s">
        <v>248</v>
      </c>
      <c r="E21" s="164" t="s">
        <v>255</v>
      </c>
      <c r="F21" s="296" t="str">
        <f>VLOOKUP($E21,'BDEW-Standard'!$B$3:$M$158,F$9,0)</f>
        <v>AW3</v>
      </c>
      <c r="H21" s="273">
        <f>ROUND(VLOOKUP($E21,'BDEW-Standard'!$B$3:$M$158,H$9,0),7)</f>
        <v>0.33378380000000002</v>
      </c>
      <c r="I21" s="273">
        <f>ROUND(VLOOKUP($E21,'BDEW-Standard'!$B$3:$M$158,I$9,0),7)</f>
        <v>-36.023791199999998</v>
      </c>
      <c r="J21" s="273">
        <f>ROUND(VLOOKUP($E21,'BDEW-Standard'!$B$3:$M$158,J$9,0),7)</f>
        <v>4.8662747</v>
      </c>
      <c r="K21" s="273">
        <f>ROUND(VLOOKUP($E21,'BDEW-Standard'!$B$3:$M$158,K$9,0),7)</f>
        <v>0.491228</v>
      </c>
      <c r="L21" s="337">
        <f>ROUND(VLOOKUP($E21,'BDEW-Standard'!$B$3:$M$158,L$9,0),1)</f>
        <v>40</v>
      </c>
      <c r="M21" s="273">
        <f>ROUND(VLOOKUP($E21,'BDEW-Standard'!$B$3:$M$158,M$9,0),7)</f>
        <v>-9.2262999999999998E-3</v>
      </c>
      <c r="N21" s="273">
        <f>ROUND(VLOOKUP($E21,'BDEW-Standard'!$B$3:$M$158,N$9,0),7)</f>
        <v>0.45957569999999998</v>
      </c>
      <c r="O21" s="273">
        <f>ROUND(VLOOKUP($E21,'BDEW-Standard'!$B$3:$M$158,O$9,0),7)</f>
        <v>-9.6759999999999999E-4</v>
      </c>
      <c r="P21" s="273">
        <f>ROUND(VLOOKUP($E21,'BDEW-Standard'!$B$3:$M$158,P$9,0),7)</f>
        <v>0.39642909999999998</v>
      </c>
      <c r="Q21" s="338">
        <f t="shared" si="1"/>
        <v>1.000000394217609</v>
      </c>
      <c r="R21" s="274">
        <f>ROUND(VLOOKUP(MID($E21,4,3),'Wochentag F(WT)'!$B$7:$J$22,R$9,0),4)</f>
        <v>1.2457</v>
      </c>
      <c r="S21" s="274">
        <f>ROUND(VLOOKUP(MID($E21,4,3),'Wochentag F(WT)'!$B$7:$J$22,S$9,0),4)</f>
        <v>1.2615000000000001</v>
      </c>
      <c r="T21" s="274">
        <f>ROUND(VLOOKUP(MID($E21,4,3),'Wochentag F(WT)'!$B$7:$J$22,T$9,0),4)</f>
        <v>1.2706999999999999</v>
      </c>
      <c r="U21" s="274">
        <f>ROUND(VLOOKUP(MID($E21,4,3),'Wochentag F(WT)'!$B$7:$J$22,U$9,0),4)</f>
        <v>1.2430000000000001</v>
      </c>
      <c r="V21" s="274">
        <f>ROUND(VLOOKUP(MID($E21,4,3),'Wochentag F(WT)'!$B$7:$J$22,V$9,0),4)</f>
        <v>1.1275999999999999</v>
      </c>
      <c r="W21" s="274">
        <f>ROUND(VLOOKUP(MID($E21,4,3),'Wochentag F(WT)'!$B$7:$J$22,W$9,0),4)</f>
        <v>0.38769999999999999</v>
      </c>
      <c r="X21" s="275">
        <f t="shared" si="2"/>
        <v>0.46379999999999999</v>
      </c>
      <c r="Y21" s="292"/>
      <c r="Z21" s="210"/>
    </row>
    <row r="22" spans="2:26" s="142" customFormat="1">
      <c r="B22" s="143">
        <v>11</v>
      </c>
      <c r="C22" s="144" t="str">
        <f t="shared" si="0"/>
        <v>Musternetz 1</v>
      </c>
      <c r="D22" s="62" t="s">
        <v>248</v>
      </c>
      <c r="E22" s="164" t="s">
        <v>529</v>
      </c>
      <c r="F22" s="296" t="str">
        <f>VLOOKUP($E22,'BDEW-Standard'!$B$3:$M$158,F$9,0)</f>
        <v>DH3</v>
      </c>
      <c r="H22" s="273">
        <f>ROUND(VLOOKUP($E22,'BDEW-Standard'!$B$3:$M$158,H$9,0),7)</f>
        <v>1.3010622999999999</v>
      </c>
      <c r="I22" s="273">
        <f>ROUND(VLOOKUP($E22,'BDEW-Standard'!$B$3:$M$158,I$9,0),7)</f>
        <v>-35.681614400000001</v>
      </c>
      <c r="J22" s="273">
        <f>ROUND(VLOOKUP($E22,'BDEW-Standard'!$B$3:$M$158,J$9,0),7)</f>
        <v>6.6857975999999999</v>
      </c>
      <c r="K22" s="273">
        <f>ROUND(VLOOKUP($E22,'BDEW-Standard'!$B$3:$M$158,K$9,0),7)</f>
        <v>0.14092669999999999</v>
      </c>
      <c r="L22" s="337">
        <f>ROUND(VLOOKUP($E22,'BDEW-Standard'!$B$3:$M$158,L$9,0),1)</f>
        <v>40</v>
      </c>
      <c r="M22" s="273">
        <f>ROUND(VLOOKUP($E22,'BDEW-Standard'!$B$3:$M$158,M$9,0),7)</f>
        <v>-4.7342799999999997E-2</v>
      </c>
      <c r="N22" s="273">
        <f>ROUND(VLOOKUP($E22,'BDEW-Standard'!$B$3:$M$158,N$9,0),7)</f>
        <v>0.81416909999999998</v>
      </c>
      <c r="O22" s="273">
        <f>ROUND(VLOOKUP($E22,'BDEW-Standard'!$B$3:$M$158,O$9,0),7)</f>
        <v>-1.0601E-3</v>
      </c>
      <c r="P22" s="273">
        <f>ROUND(VLOOKUP($E22,'BDEW-Standard'!$B$3:$M$158,P$9,0),7)</f>
        <v>0.13250919999999999</v>
      </c>
      <c r="Q22" s="338">
        <f t="shared" si="1"/>
        <v>1.000000069455792</v>
      </c>
      <c r="R22" s="274">
        <f>ROUND(VLOOKUP(MID($E22,4,3),'Wochentag F(WT)'!$B$7:$J$22,R$9,0),4)</f>
        <v>1.03</v>
      </c>
      <c r="S22" s="274">
        <f>ROUND(VLOOKUP(MID($E22,4,3),'Wochentag F(WT)'!$B$7:$J$22,S$9,0),4)</f>
        <v>1.03</v>
      </c>
      <c r="T22" s="274">
        <f>ROUND(VLOOKUP(MID($E22,4,3),'Wochentag F(WT)'!$B$7:$J$22,T$9,0),4)</f>
        <v>1.02</v>
      </c>
      <c r="U22" s="274">
        <f>ROUND(VLOOKUP(MID($E22,4,3),'Wochentag F(WT)'!$B$7:$J$22,U$9,0),4)</f>
        <v>1.03</v>
      </c>
      <c r="V22" s="274">
        <f>ROUND(VLOOKUP(MID($E22,4,3),'Wochentag F(WT)'!$B$7:$J$22,V$9,0),4)</f>
        <v>1.01</v>
      </c>
      <c r="W22" s="274">
        <f>ROUND(VLOOKUP(MID($E22,4,3),'Wochentag F(WT)'!$B$7:$J$22,W$9,0),4)</f>
        <v>0.93</v>
      </c>
      <c r="X22" s="275">
        <f t="shared" si="2"/>
        <v>0.95000000000000018</v>
      </c>
      <c r="Y22" s="292"/>
      <c r="Z22" s="210"/>
    </row>
    <row r="23" spans="2:26" s="142" customFormat="1">
      <c r="B23" s="143">
        <v>12</v>
      </c>
      <c r="C23" s="144" t="str">
        <f t="shared" si="0"/>
        <v>Musternetz 1</v>
      </c>
      <c r="D23" s="62" t="s">
        <v>248</v>
      </c>
      <c r="E23" s="164" t="s">
        <v>257</v>
      </c>
      <c r="F23" s="296" t="str">
        <f>VLOOKUP($E23,'BDEW-Standard'!$B$3:$M$158,F$9,0)</f>
        <v>BG3</v>
      </c>
      <c r="H23" s="273">
        <f>ROUND(VLOOKUP($E23,'BDEW-Standard'!$B$3:$M$158,H$9,0),7)</f>
        <v>1.8213778</v>
      </c>
      <c r="I23" s="273">
        <f>ROUND(VLOOKUP($E23,'BDEW-Standard'!$B$3:$M$158,I$9,0),7)</f>
        <v>-37.5</v>
      </c>
      <c r="J23" s="273">
        <f>ROUND(VLOOKUP($E23,'BDEW-Standard'!$B$3:$M$158,J$9,0),7)</f>
        <v>6.3462148000000003</v>
      </c>
      <c r="K23" s="273">
        <f>ROUND(VLOOKUP($E23,'BDEW-Standard'!$B$3:$M$158,K$9,0),7)</f>
        <v>6.7811800000000005E-2</v>
      </c>
      <c r="L23" s="337">
        <f>ROUND(VLOOKUP($E23,'BDEW-Standard'!$B$3:$M$158,L$9,0),1)</f>
        <v>40</v>
      </c>
      <c r="M23" s="273">
        <f>ROUND(VLOOKUP($E23,'BDEW-Standard'!$B$3:$M$158,M$9,0),7)</f>
        <v>-6.0766599999999997E-2</v>
      </c>
      <c r="N23" s="273">
        <f>ROUND(VLOOKUP($E23,'BDEW-Standard'!$B$3:$M$158,N$9,0),7)</f>
        <v>0.93081590000000003</v>
      </c>
      <c r="O23" s="273">
        <f>ROUND(VLOOKUP($E23,'BDEW-Standard'!$B$3:$M$158,O$9,0),7)</f>
        <v>-1.3967000000000001E-3</v>
      </c>
      <c r="P23" s="273">
        <f>ROUND(VLOOKUP($E23,'BDEW-Standard'!$B$3:$M$158,P$9,0),7)</f>
        <v>8.5039900000000002E-2</v>
      </c>
      <c r="Q23" s="338">
        <f t="shared" si="1"/>
        <v>0.99999980465705085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Musternetz 1</v>
      </c>
      <c r="D24" s="62" t="s">
        <v>248</v>
      </c>
      <c r="E24" s="164" t="s">
        <v>256</v>
      </c>
      <c r="F24" s="296" t="str">
        <f>VLOOKUP($E24,'BDEW-Standard'!$B$3:$M$158,F$9,0)</f>
        <v>DP3</v>
      </c>
      <c r="H24" s="273">
        <f>ROUND(VLOOKUP($E24,'BDEW-Standard'!$B$3:$M$158,H$9,0),7)</f>
        <v>1.7110738999999999</v>
      </c>
      <c r="I24" s="273">
        <f>ROUND(VLOOKUP($E24,'BDEW-Standard'!$B$3:$M$158,I$9,0),7)</f>
        <v>-35.799999999999997</v>
      </c>
      <c r="J24" s="273">
        <f>ROUND(VLOOKUP($E24,'BDEW-Standard'!$B$3:$M$158,J$9,0),7)</f>
        <v>8.4</v>
      </c>
      <c r="K24" s="273">
        <f>ROUND(VLOOKUP($E24,'BDEW-Standard'!$B$3:$M$158,K$9,0),7)</f>
        <v>7.02546E-2</v>
      </c>
      <c r="L24" s="337">
        <f>ROUND(VLOOKUP($E24,'BDEW-Standard'!$B$3:$M$158,L$9,0),1)</f>
        <v>40</v>
      </c>
      <c r="M24" s="273">
        <f>ROUND(VLOOKUP($E24,'BDEW-Standard'!$B$3:$M$158,M$9,0),7)</f>
        <v>-7.4538099999999996E-2</v>
      </c>
      <c r="N24" s="273">
        <f>ROUND(VLOOKUP($E24,'BDEW-Standard'!$B$3:$M$158,N$9,0),7)</f>
        <v>1.0463005000000001</v>
      </c>
      <c r="O24" s="273">
        <f>ROUND(VLOOKUP($E24,'BDEW-Standard'!$B$3:$M$158,O$9,0),7)</f>
        <v>-3.6719999999999998E-4</v>
      </c>
      <c r="P24" s="273">
        <f>ROUND(VLOOKUP($E24,'BDEW-Standard'!$B$3:$M$158,P$9,0),7)</f>
        <v>6.2188199999999999E-2</v>
      </c>
      <c r="Q24" s="338">
        <f t="shared" si="1"/>
        <v>1.0000000773228386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2" customFormat="1">
      <c r="B25" s="143">
        <v>14</v>
      </c>
      <c r="C25" s="144" t="str">
        <f t="shared" si="0"/>
        <v>Musternetz 1</v>
      </c>
      <c r="D25" s="62" t="s">
        <v>248</v>
      </c>
      <c r="E25" s="164" t="s">
        <v>4</v>
      </c>
      <c r="F25" s="296" t="str">
        <f>VLOOKUP($E25,'BDEW-Standard'!$B$3:$M$158,F$9,0)</f>
        <v>D13</v>
      </c>
      <c r="H25" s="273">
        <f>ROUND(VLOOKUP($E25,'BDEW-Standard'!$B$3:$M$158,H$9,0),7)</f>
        <v>3.0469694999999999</v>
      </c>
      <c r="I25" s="273">
        <f>ROUND(VLOOKUP($E25,'BDEW-Standard'!$B$3:$M$158,I$9,0),7)</f>
        <v>-37.183314099999997</v>
      </c>
      <c r="J25" s="273">
        <f>ROUND(VLOOKUP($E25,'BDEW-Standard'!$B$3:$M$158,J$9,0),7)</f>
        <v>5.6727847000000002</v>
      </c>
      <c r="K25" s="273">
        <f>ROUND(VLOOKUP($E25,'BDEW-Standard'!$B$3:$M$158,K$9,0),7)</f>
        <v>9.6193100000000004E-2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1.0075192723557669</v>
      </c>
      <c r="R25" s="274">
        <f>ROUND(VLOOKUP(MID($E25,4,3),'Wochentag F(WT)'!$B$7:$J$22,R$9,0),4)</f>
        <v>1</v>
      </c>
      <c r="S25" s="274">
        <f>ROUND(VLOOKUP(MID($E25,4,3),'Wochentag F(WT)'!$B$7:$J$22,S$9,0),4)</f>
        <v>1</v>
      </c>
      <c r="T25" s="274">
        <f>ROUND(VLOOKUP(MID($E25,4,3),'Wochentag F(WT)'!$B$7:$J$22,T$9,0),4)</f>
        <v>1</v>
      </c>
      <c r="U25" s="274">
        <f>ROUND(VLOOKUP(MID($E25,4,3),'Wochentag F(WT)'!$B$7:$J$22,U$9,0),4)</f>
        <v>1</v>
      </c>
      <c r="V25" s="274">
        <f>ROUND(VLOOKUP(MID($E25,4,3),'Wochentag F(WT)'!$B$7:$J$22,V$9,0),4)</f>
        <v>1</v>
      </c>
      <c r="W25" s="274">
        <f>ROUND(VLOOKUP(MID($E25,4,3),'Wochentag F(WT)'!$B$7:$J$22,W$9,0),4)</f>
        <v>1</v>
      </c>
      <c r="X25" s="275">
        <f t="shared" si="2"/>
        <v>1</v>
      </c>
      <c r="Y25" s="292"/>
      <c r="Z25" s="210"/>
    </row>
    <row r="26" spans="2:26" s="142" customFormat="1">
      <c r="B26" s="143">
        <v>15</v>
      </c>
      <c r="C26" s="144" t="str">
        <f t="shared" si="0"/>
        <v>Musternetz 1</v>
      </c>
      <c r="D26" s="62" t="s">
        <v>248</v>
      </c>
      <c r="E26" s="164" t="s">
        <v>605</v>
      </c>
      <c r="F26" s="296" t="str">
        <f>VLOOKUP($E26,'BDEW-Standard'!$B$3:$M$158,F$9,0)</f>
        <v>D23</v>
      </c>
      <c r="H26" s="273">
        <f>ROUND(VLOOKUP($E26,'BDEW-Standard'!$B$3:$M$158,H$9,0),7)</f>
        <v>2.3877617999999998</v>
      </c>
      <c r="I26" s="273">
        <f>ROUND(VLOOKUP($E26,'BDEW-Standard'!$B$3:$M$158,I$9,0),7)</f>
        <v>-34.721360500000003</v>
      </c>
      <c r="J26" s="273">
        <f>ROUND(VLOOKUP($E26,'BDEW-Standard'!$B$3:$M$158,J$9,0),7)</f>
        <v>5.8164303999999998</v>
      </c>
      <c r="K26" s="273">
        <f>ROUND(VLOOKUP($E26,'BDEW-Standard'!$B$3:$M$158,K$9,0),7)</f>
        <v>0.12081939999999999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1.0365184142102302</v>
      </c>
      <c r="R26" s="274">
        <f>ROUND(VLOOKUP(MID($E26,4,3),'Wochentag F(WT)'!$B$7:$J$22,R$9,0),4)</f>
        <v>1</v>
      </c>
      <c r="S26" s="274">
        <f>ROUND(VLOOKUP(MID($E26,4,3),'Wochentag F(WT)'!$B$7:$J$22,S$9,0),4)</f>
        <v>1</v>
      </c>
      <c r="T26" s="274">
        <f>ROUND(VLOOKUP(MID($E26,4,3),'Wochentag F(WT)'!$B$7:$J$22,T$9,0),4)</f>
        <v>1</v>
      </c>
      <c r="U26" s="274">
        <f>ROUND(VLOOKUP(MID($E26,4,3),'Wochentag F(WT)'!$B$7:$J$22,U$9,0),4)</f>
        <v>1</v>
      </c>
      <c r="V26" s="274">
        <f>ROUND(VLOOKUP(MID($E26,4,3),'Wochentag F(WT)'!$B$7:$J$22,V$9,0),4)</f>
        <v>1</v>
      </c>
      <c r="W26" s="274">
        <f>ROUND(VLOOKUP(MID($E26,4,3),'Wochentag F(WT)'!$B$7:$J$22,W$9,0),4)</f>
        <v>1</v>
      </c>
      <c r="X26" s="275">
        <f t="shared" si="2"/>
        <v>1</v>
      </c>
      <c r="Y26" s="292"/>
      <c r="Z26" s="210"/>
    </row>
    <row r="27" spans="2:26" s="142" customFormat="1">
      <c r="B27" s="143">
        <v>16</v>
      </c>
      <c r="C27" s="144" t="str">
        <f t="shared" si="0"/>
        <v>Musternetz 1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Musternetz 1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Musternetz 1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Musternetz 1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Musternetz 1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Musternetz 1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Musternetz 1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Musternetz 1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Musternetz 1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Musternetz 1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Musternetz 1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Musternetz 1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Musternetz 1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Musternetz 1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Musternetz 1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458</v>
      </c>
    </row>
    <row r="3" spans="2:30" ht="15" customHeight="1">
      <c r="B3" s="84"/>
    </row>
    <row r="4" spans="2:30" ht="15" customHeight="1">
      <c r="B4" s="85" t="s">
        <v>457</v>
      </c>
      <c r="C4" s="63" t="str">
        <f>Netzbetreiber!$D$9</f>
        <v>Netzbetreiber ABC - Musterstadt GmbH &amp; Co. KG</v>
      </c>
      <c r="D4" s="76"/>
      <c r="G4" s="76"/>
      <c r="I4" s="76"/>
      <c r="J4" s="77"/>
      <c r="M4" s="86" t="s">
        <v>560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456</v>
      </c>
      <c r="C5" s="64" t="str">
        <f>Netzbetreiber!$D$28</f>
        <v>Musternetz 1</v>
      </c>
      <c r="D5" s="37"/>
      <c r="E5" s="76"/>
      <c r="F5" s="76"/>
      <c r="G5" s="76"/>
      <c r="I5" s="76"/>
      <c r="J5" s="76"/>
      <c r="K5" s="76"/>
      <c r="L5" s="76"/>
      <c r="M5" s="88" t="s">
        <v>527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454</v>
      </c>
      <c r="C6" s="63" t="str">
        <f>Netzbetreiber!$D$11</f>
        <v>123456789123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470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479</v>
      </c>
      <c r="N9" s="91" t="s">
        <v>383</v>
      </c>
      <c r="O9" s="92" t="s">
        <v>384</v>
      </c>
      <c r="P9" s="92" t="s">
        <v>385</v>
      </c>
      <c r="Q9" s="92" t="s">
        <v>386</v>
      </c>
      <c r="R9" s="92" t="s">
        <v>387</v>
      </c>
      <c r="S9" s="92" t="s">
        <v>388</v>
      </c>
      <c r="T9" s="92" t="s">
        <v>389</v>
      </c>
      <c r="U9" s="92" t="s">
        <v>390</v>
      </c>
      <c r="V9" s="92" t="s">
        <v>391</v>
      </c>
      <c r="W9" s="92" t="s">
        <v>392</v>
      </c>
      <c r="X9" s="92" t="s">
        <v>393</v>
      </c>
      <c r="Y9" s="92" t="s">
        <v>394</v>
      </c>
      <c r="Z9" s="92" t="s">
        <v>395</v>
      </c>
      <c r="AA9" s="92" t="s">
        <v>396</v>
      </c>
      <c r="AB9" s="92" t="s">
        <v>397</v>
      </c>
      <c r="AC9" s="93" t="s">
        <v>398</v>
      </c>
      <c r="AD9" s="93" t="s">
        <v>438</v>
      </c>
    </row>
    <row r="10" spans="2:30" ht="72" customHeight="1" thickBot="1">
      <c r="B10" s="350" t="s">
        <v>604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409</v>
      </c>
      <c r="G10" s="348"/>
      <c r="H10" s="348"/>
      <c r="I10" s="348"/>
      <c r="J10" s="348"/>
      <c r="K10" s="348"/>
      <c r="L10" s="349"/>
      <c r="M10" s="96" t="s">
        <v>480</v>
      </c>
      <c r="N10" s="97" t="s">
        <v>481</v>
      </c>
      <c r="O10" s="98" t="s">
        <v>482</v>
      </c>
      <c r="P10" s="99" t="s">
        <v>483</v>
      </c>
      <c r="Q10" s="99" t="s">
        <v>484</v>
      </c>
      <c r="R10" s="99" t="s">
        <v>485</v>
      </c>
      <c r="S10" s="99" t="s">
        <v>486</v>
      </c>
      <c r="T10" s="99" t="s">
        <v>487</v>
      </c>
      <c r="U10" s="99" t="s">
        <v>488</v>
      </c>
      <c r="V10" s="99" t="s">
        <v>489</v>
      </c>
      <c r="W10" s="99" t="s">
        <v>490</v>
      </c>
      <c r="X10" s="99" t="s">
        <v>491</v>
      </c>
      <c r="Y10" s="99" t="s">
        <v>492</v>
      </c>
      <c r="Z10" s="99" t="s">
        <v>493</v>
      </c>
      <c r="AA10" s="99" t="s">
        <v>494</v>
      </c>
      <c r="AB10" s="99" t="s">
        <v>495</v>
      </c>
      <c r="AC10" s="100" t="s">
        <v>496</v>
      </c>
      <c r="AD10" s="101" t="s">
        <v>439</v>
      </c>
    </row>
    <row r="11" spans="2:30" ht="15.75" thickBot="1">
      <c r="B11" s="102" t="s">
        <v>430</v>
      </c>
      <c r="C11" s="103"/>
      <c r="D11" s="104">
        <v>3</v>
      </c>
      <c r="E11" s="105"/>
      <c r="F11" s="106" t="s">
        <v>400</v>
      </c>
      <c r="G11" s="107" t="s">
        <v>401</v>
      </c>
      <c r="H11" s="107" t="s">
        <v>402</v>
      </c>
      <c r="I11" s="107" t="s">
        <v>403</v>
      </c>
      <c r="J11" s="107" t="s">
        <v>404</v>
      </c>
      <c r="K11" s="107" t="s">
        <v>405</v>
      </c>
      <c r="L11" s="108" t="s">
        <v>406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410</v>
      </c>
      <c r="C12" s="110"/>
      <c r="D12" s="111">
        <v>4</v>
      </c>
      <c r="E12" s="303">
        <f>MIN(SUMPRODUCT($M$11:$AD$11,M12:AD12),1)</f>
        <v>1</v>
      </c>
      <c r="F12" s="300" t="s">
        <v>406</v>
      </c>
      <c r="G12" s="78" t="s">
        <v>406</v>
      </c>
      <c r="H12" s="78" t="s">
        <v>406</v>
      </c>
      <c r="I12" s="78" t="s">
        <v>406</v>
      </c>
      <c r="J12" s="78" t="s">
        <v>406</v>
      </c>
      <c r="K12" s="78" t="s">
        <v>406</v>
      </c>
      <c r="L12" s="79" t="s">
        <v>406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411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406</v>
      </c>
      <c r="G13" s="80" t="s">
        <v>406</v>
      </c>
      <c r="H13" s="80" t="s">
        <v>406</v>
      </c>
      <c r="I13" s="80" t="s">
        <v>406</v>
      </c>
      <c r="J13" s="80" t="s">
        <v>406</v>
      </c>
      <c r="K13" s="80" t="s">
        <v>406</v>
      </c>
      <c r="L13" s="81" t="s">
        <v>406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412</v>
      </c>
      <c r="C14" s="116"/>
      <c r="D14" s="111">
        <v>6</v>
      </c>
      <c r="E14" s="304">
        <f t="shared" si="0"/>
        <v>0</v>
      </c>
      <c r="F14" s="301" t="s">
        <v>406</v>
      </c>
      <c r="G14" s="80" t="s">
        <v>413</v>
      </c>
      <c r="H14" s="80" t="s">
        <v>413</v>
      </c>
      <c r="I14" s="80" t="s">
        <v>413</v>
      </c>
      <c r="J14" s="80" t="s">
        <v>413</v>
      </c>
      <c r="K14" s="80" t="s">
        <v>413</v>
      </c>
      <c r="L14" s="81" t="s">
        <v>413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682</v>
      </c>
      <c r="C15" s="116"/>
      <c r="D15" s="111">
        <v>7</v>
      </c>
      <c r="E15" s="304">
        <f t="shared" si="0"/>
        <v>0</v>
      </c>
      <c r="F15" s="301" t="s">
        <v>413</v>
      </c>
      <c r="G15" s="80" t="s">
        <v>405</v>
      </c>
      <c r="H15" s="80" t="s">
        <v>413</v>
      </c>
      <c r="I15" s="80" t="s">
        <v>413</v>
      </c>
      <c r="J15" s="80" t="s">
        <v>413</v>
      </c>
      <c r="K15" s="80" t="s">
        <v>413</v>
      </c>
      <c r="L15" s="81" t="s">
        <v>413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425</v>
      </c>
      <c r="C16" s="116"/>
      <c r="D16" s="111">
        <v>8</v>
      </c>
      <c r="E16" s="304">
        <f t="shared" si="0"/>
        <v>1</v>
      </c>
      <c r="F16" s="301" t="s">
        <v>413</v>
      </c>
      <c r="G16" s="80" t="s">
        <v>413</v>
      </c>
      <c r="H16" s="80" t="s">
        <v>413</v>
      </c>
      <c r="I16" s="80" t="s">
        <v>413</v>
      </c>
      <c r="J16" s="80" t="s">
        <v>406</v>
      </c>
      <c r="K16" s="80" t="s">
        <v>413</v>
      </c>
      <c r="L16" s="81" t="s">
        <v>413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426</v>
      </c>
      <c r="C17" s="116"/>
      <c r="D17" s="111">
        <v>9</v>
      </c>
      <c r="E17" s="304">
        <f t="shared" si="0"/>
        <v>1</v>
      </c>
      <c r="F17" s="301" t="s">
        <v>413</v>
      </c>
      <c r="G17" s="80" t="s">
        <v>413</v>
      </c>
      <c r="H17" s="80" t="s">
        <v>413</v>
      </c>
      <c r="I17" s="80" t="s">
        <v>413</v>
      </c>
      <c r="J17" s="80" t="s">
        <v>413</v>
      </c>
      <c r="K17" s="80" t="s">
        <v>413</v>
      </c>
      <c r="L17" s="81" t="s">
        <v>406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427</v>
      </c>
      <c r="C18" s="116"/>
      <c r="D18" s="111">
        <v>10</v>
      </c>
      <c r="E18" s="304">
        <f t="shared" si="0"/>
        <v>1</v>
      </c>
      <c r="F18" s="301" t="s">
        <v>406</v>
      </c>
      <c r="G18" s="80" t="s">
        <v>413</v>
      </c>
      <c r="H18" s="80" t="s">
        <v>413</v>
      </c>
      <c r="I18" s="80" t="s">
        <v>413</v>
      </c>
      <c r="J18" s="80" t="s">
        <v>413</v>
      </c>
      <c r="K18" s="80" t="s">
        <v>413</v>
      </c>
      <c r="L18" s="81" t="s">
        <v>413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414</v>
      </c>
      <c r="C19" s="116"/>
      <c r="D19" s="111">
        <v>11</v>
      </c>
      <c r="E19" s="304">
        <f t="shared" si="0"/>
        <v>1</v>
      </c>
      <c r="F19" s="301" t="s">
        <v>406</v>
      </c>
      <c r="G19" s="80" t="s">
        <v>406</v>
      </c>
      <c r="H19" s="80" t="s">
        <v>406</v>
      </c>
      <c r="I19" s="80" t="s">
        <v>406</v>
      </c>
      <c r="J19" s="80" t="s">
        <v>406</v>
      </c>
      <c r="K19" s="80" t="s">
        <v>406</v>
      </c>
      <c r="L19" s="81" t="s">
        <v>406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673</v>
      </c>
      <c r="C20" s="116"/>
      <c r="D20" s="111">
        <v>12</v>
      </c>
      <c r="E20" s="304">
        <f t="shared" si="0"/>
        <v>1</v>
      </c>
      <c r="F20" s="301" t="s">
        <v>413</v>
      </c>
      <c r="G20" s="80" t="s">
        <v>413</v>
      </c>
      <c r="H20" s="80" t="s">
        <v>413</v>
      </c>
      <c r="I20" s="80" t="s">
        <v>406</v>
      </c>
      <c r="J20" s="80" t="s">
        <v>413</v>
      </c>
      <c r="K20" s="80" t="s">
        <v>413</v>
      </c>
      <c r="L20" s="81" t="s">
        <v>413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428</v>
      </c>
      <c r="C21" s="116"/>
      <c r="D21" s="111">
        <v>13</v>
      </c>
      <c r="E21" s="304">
        <f t="shared" si="0"/>
        <v>1</v>
      </c>
      <c r="F21" s="301" t="s">
        <v>413</v>
      </c>
      <c r="G21" s="80" t="s">
        <v>413</v>
      </c>
      <c r="H21" s="80" t="s">
        <v>413</v>
      </c>
      <c r="I21" s="80" t="s">
        <v>413</v>
      </c>
      <c r="J21" s="80" t="s">
        <v>413</v>
      </c>
      <c r="K21" s="80" t="s">
        <v>413</v>
      </c>
      <c r="L21" s="81" t="s">
        <v>406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429</v>
      </c>
      <c r="C22" s="116"/>
      <c r="D22" s="111">
        <v>14</v>
      </c>
      <c r="E22" s="304">
        <f t="shared" si="0"/>
        <v>1</v>
      </c>
      <c r="F22" s="301" t="s">
        <v>406</v>
      </c>
      <c r="G22" s="80" t="s">
        <v>413</v>
      </c>
      <c r="H22" s="80" t="s">
        <v>413</v>
      </c>
      <c r="I22" s="80" t="s">
        <v>413</v>
      </c>
      <c r="J22" s="80" t="s">
        <v>413</v>
      </c>
      <c r="K22" s="80" t="s">
        <v>413</v>
      </c>
      <c r="L22" s="81" t="s">
        <v>413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681</v>
      </c>
      <c r="C23" s="116"/>
      <c r="D23" s="111">
        <v>15</v>
      </c>
      <c r="E23" s="304">
        <f t="shared" si="0"/>
        <v>0</v>
      </c>
      <c r="F23" s="301" t="s">
        <v>413</v>
      </c>
      <c r="G23" s="80" t="s">
        <v>413</v>
      </c>
      <c r="H23" s="80" t="s">
        <v>413</v>
      </c>
      <c r="I23" s="80" t="s">
        <v>406</v>
      </c>
      <c r="J23" s="80" t="s">
        <v>413</v>
      </c>
      <c r="K23" s="80" t="s">
        <v>413</v>
      </c>
      <c r="L23" s="81" t="s">
        <v>413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415</v>
      </c>
      <c r="C24" s="116"/>
      <c r="D24" s="111">
        <v>16</v>
      </c>
      <c r="E24" s="304">
        <f t="shared" si="0"/>
        <v>0</v>
      </c>
      <c r="F24" s="301" t="s">
        <v>406</v>
      </c>
      <c r="G24" s="80" t="s">
        <v>406</v>
      </c>
      <c r="H24" s="80" t="s">
        <v>406</v>
      </c>
      <c r="I24" s="80" t="s">
        <v>406</v>
      </c>
      <c r="J24" s="80" t="s">
        <v>406</v>
      </c>
      <c r="K24" s="80" t="s">
        <v>406</v>
      </c>
      <c r="L24" s="81" t="s">
        <v>406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416</v>
      </c>
      <c r="C25" s="116"/>
      <c r="D25" s="111">
        <v>17</v>
      </c>
      <c r="E25" s="304">
        <f t="shared" si="0"/>
        <v>0</v>
      </c>
      <c r="F25" s="301" t="s">
        <v>406</v>
      </c>
      <c r="G25" s="80" t="s">
        <v>406</v>
      </c>
      <c r="H25" s="80" t="s">
        <v>406</v>
      </c>
      <c r="I25" s="80" t="s">
        <v>406</v>
      </c>
      <c r="J25" s="80" t="s">
        <v>406</v>
      </c>
      <c r="K25" s="80" t="s">
        <v>406</v>
      </c>
      <c r="L25" s="81" t="s">
        <v>406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417</v>
      </c>
      <c r="C26" s="116"/>
      <c r="D26" s="111">
        <v>18</v>
      </c>
      <c r="E26" s="304">
        <f t="shared" si="0"/>
        <v>1</v>
      </c>
      <c r="F26" s="301" t="s">
        <v>406</v>
      </c>
      <c r="G26" s="80" t="s">
        <v>406</v>
      </c>
      <c r="H26" s="80" t="s">
        <v>406</v>
      </c>
      <c r="I26" s="80" t="s">
        <v>406</v>
      </c>
      <c r="J26" s="80" t="s">
        <v>406</v>
      </c>
      <c r="K26" s="80" t="s">
        <v>406</v>
      </c>
      <c r="L26" s="81" t="s">
        <v>406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418</v>
      </c>
      <c r="C27" s="116"/>
      <c r="D27" s="111">
        <v>19</v>
      </c>
      <c r="E27" s="304">
        <f t="shared" si="0"/>
        <v>0</v>
      </c>
      <c r="F27" s="301" t="s">
        <v>406</v>
      </c>
      <c r="G27" s="80" t="s">
        <v>406</v>
      </c>
      <c r="H27" s="80" t="s">
        <v>406</v>
      </c>
      <c r="I27" s="80" t="s">
        <v>406</v>
      </c>
      <c r="J27" s="80" t="s">
        <v>406</v>
      </c>
      <c r="K27" s="80" t="s">
        <v>406</v>
      </c>
      <c r="L27" s="81" t="s">
        <v>406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419</v>
      </c>
      <c r="C28" s="116"/>
      <c r="D28" s="111">
        <v>20</v>
      </c>
      <c r="E28" s="304">
        <f t="shared" si="0"/>
        <v>0</v>
      </c>
      <c r="F28" s="301" t="s">
        <v>406</v>
      </c>
      <c r="G28" s="80" t="s">
        <v>406</v>
      </c>
      <c r="H28" s="80" t="s">
        <v>406</v>
      </c>
      <c r="I28" s="80" t="s">
        <v>406</v>
      </c>
      <c r="J28" s="80" t="s">
        <v>406</v>
      </c>
      <c r="K28" s="80" t="s">
        <v>406</v>
      </c>
      <c r="L28" s="81" t="s">
        <v>406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420</v>
      </c>
      <c r="C29" s="116"/>
      <c r="D29" s="111">
        <v>21</v>
      </c>
      <c r="E29" s="304">
        <f t="shared" si="0"/>
        <v>0</v>
      </c>
      <c r="F29" s="301" t="s">
        <v>413</v>
      </c>
      <c r="G29" s="80" t="s">
        <v>413</v>
      </c>
      <c r="H29" s="80" t="s">
        <v>406</v>
      </c>
      <c r="I29" s="80" t="s">
        <v>413</v>
      </c>
      <c r="J29" s="80" t="s">
        <v>413</v>
      </c>
      <c r="K29" s="80" t="s">
        <v>413</v>
      </c>
      <c r="L29" s="81" t="s">
        <v>413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421</v>
      </c>
      <c r="C30" s="116"/>
      <c r="D30" s="111">
        <v>22</v>
      </c>
      <c r="E30" s="304">
        <f t="shared" si="0"/>
        <v>0</v>
      </c>
      <c r="F30" s="301" t="s">
        <v>405</v>
      </c>
      <c r="G30" s="80" t="s">
        <v>405</v>
      </c>
      <c r="H30" s="80" t="s">
        <v>405</v>
      </c>
      <c r="I30" s="80" t="s">
        <v>405</v>
      </c>
      <c r="J30" s="80" t="s">
        <v>405</v>
      </c>
      <c r="K30" s="80" t="s">
        <v>405</v>
      </c>
      <c r="L30" s="81" t="s">
        <v>406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422</v>
      </c>
      <c r="C31" s="116"/>
      <c r="D31" s="111">
        <v>23</v>
      </c>
      <c r="E31" s="304">
        <f t="shared" si="0"/>
        <v>1</v>
      </c>
      <c r="F31" s="301" t="s">
        <v>406</v>
      </c>
      <c r="G31" s="80" t="s">
        <v>406</v>
      </c>
      <c r="H31" s="80" t="s">
        <v>406</v>
      </c>
      <c r="I31" s="80" t="s">
        <v>406</v>
      </c>
      <c r="J31" s="80" t="s">
        <v>406</v>
      </c>
      <c r="K31" s="80" t="s">
        <v>406</v>
      </c>
      <c r="L31" s="81" t="s">
        <v>406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423</v>
      </c>
      <c r="C32" s="116"/>
      <c r="D32" s="111">
        <v>24</v>
      </c>
      <c r="E32" s="304">
        <f t="shared" si="0"/>
        <v>1</v>
      </c>
      <c r="F32" s="301" t="s">
        <v>406</v>
      </c>
      <c r="G32" s="80" t="s">
        <v>406</v>
      </c>
      <c r="H32" s="80" t="s">
        <v>406</v>
      </c>
      <c r="I32" s="80" t="s">
        <v>406</v>
      </c>
      <c r="J32" s="80" t="s">
        <v>406</v>
      </c>
      <c r="K32" s="80" t="s">
        <v>406</v>
      </c>
      <c r="L32" s="81" t="s">
        <v>406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424</v>
      </c>
      <c r="C33" s="122"/>
      <c r="D33" s="123">
        <v>25</v>
      </c>
      <c r="E33" s="305">
        <f t="shared" si="0"/>
        <v>0</v>
      </c>
      <c r="F33" s="302" t="s">
        <v>405</v>
      </c>
      <c r="G33" s="82" t="s">
        <v>405</v>
      </c>
      <c r="H33" s="82" t="s">
        <v>405</v>
      </c>
      <c r="I33" s="82" t="s">
        <v>405</v>
      </c>
      <c r="J33" s="82" t="s">
        <v>405</v>
      </c>
      <c r="K33" s="82" t="s">
        <v>405</v>
      </c>
      <c r="L33" s="83" t="s">
        <v>406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358</v>
      </c>
      <c r="B1" s="212">
        <v>42173</v>
      </c>
      <c r="D1" s="130" t="s">
        <v>466</v>
      </c>
      <c r="F1" s="213" t="s">
        <v>566</v>
      </c>
      <c r="N1" s="214"/>
    </row>
    <row r="2" spans="1:14" ht="25.5">
      <c r="A2" s="215" t="s">
        <v>281</v>
      </c>
      <c r="B2" s="216" t="s">
        <v>147</v>
      </c>
      <c r="C2" s="217" t="s">
        <v>149</v>
      </c>
      <c r="D2" s="218" t="s">
        <v>150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71</v>
      </c>
      <c r="J2" s="219" t="s">
        <v>151</v>
      </c>
      <c r="K2" s="219" t="s">
        <v>152</v>
      </c>
      <c r="L2" s="219" t="s">
        <v>153</v>
      </c>
      <c r="M2" s="221" t="s">
        <v>245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154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155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156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157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158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159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160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161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162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163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678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164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165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166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167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168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169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170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171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172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173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174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175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176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177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178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179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180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181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182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183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184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185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186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187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188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189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190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191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192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193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194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195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196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197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198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199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200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201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202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203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204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205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206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207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208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209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210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211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212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213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214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215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216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217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218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219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220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221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222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223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224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225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226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227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228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229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230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231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232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233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234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235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236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237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238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239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240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241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242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243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244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246</v>
      </c>
      <c r="B95" s="127" t="s">
        <v>51</v>
      </c>
      <c r="C95" s="127" t="s">
        <v>327</v>
      </c>
      <c r="D95" s="231" t="s">
        <v>282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246</v>
      </c>
      <c r="B96" s="127" t="s">
        <v>56</v>
      </c>
      <c r="C96" s="127" t="s">
        <v>332</v>
      </c>
      <c r="D96" s="231" t="s">
        <v>282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246</v>
      </c>
      <c r="B97" s="127" t="s">
        <v>61</v>
      </c>
      <c r="C97" s="127" t="s">
        <v>337</v>
      </c>
      <c r="D97" s="231" t="s">
        <v>282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246</v>
      </c>
      <c r="B98" s="127" t="s">
        <v>66</v>
      </c>
      <c r="C98" s="127" t="s">
        <v>342</v>
      </c>
      <c r="D98" s="231" t="s">
        <v>282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246</v>
      </c>
      <c r="B99" s="127" t="s">
        <v>19</v>
      </c>
      <c r="C99" s="127" t="s">
        <v>295</v>
      </c>
      <c r="D99" s="231" t="s">
        <v>282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246</v>
      </c>
      <c r="B100" s="127" t="s">
        <v>23</v>
      </c>
      <c r="C100" s="127" t="s">
        <v>299</v>
      </c>
      <c r="D100" s="231" t="s">
        <v>282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246</v>
      </c>
      <c r="B101" s="127" t="s">
        <v>27</v>
      </c>
      <c r="C101" s="127" t="s">
        <v>303</v>
      </c>
      <c r="D101" s="231" t="s">
        <v>282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246</v>
      </c>
      <c r="B102" s="127" t="s">
        <v>31</v>
      </c>
      <c r="C102" s="127" t="s">
        <v>307</v>
      </c>
      <c r="D102" s="231" t="s">
        <v>282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246</v>
      </c>
      <c r="B103" s="127" t="s">
        <v>35</v>
      </c>
      <c r="C103" s="127" t="s">
        <v>311</v>
      </c>
      <c r="D103" s="231" t="s">
        <v>282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246</v>
      </c>
      <c r="B104" s="127" t="s">
        <v>39</v>
      </c>
      <c r="C104" s="127" t="s">
        <v>315</v>
      </c>
      <c r="D104" s="231" t="s">
        <v>282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246</v>
      </c>
      <c r="B105" s="127" t="s">
        <v>43</v>
      </c>
      <c r="C105" s="127" t="s">
        <v>319</v>
      </c>
      <c r="D105" s="231" t="s">
        <v>282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246</v>
      </c>
      <c r="B106" s="127" t="s">
        <v>47</v>
      </c>
      <c r="C106" s="127" t="s">
        <v>323</v>
      </c>
      <c r="D106" s="231" t="s">
        <v>282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246</v>
      </c>
      <c r="B107" s="127" t="s">
        <v>52</v>
      </c>
      <c r="C107" s="127" t="s">
        <v>328</v>
      </c>
      <c r="D107" s="231" t="s">
        <v>282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246</v>
      </c>
      <c r="B108" s="127" t="s">
        <v>57</v>
      </c>
      <c r="C108" s="127" t="s">
        <v>333</v>
      </c>
      <c r="D108" s="231" t="s">
        <v>282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246</v>
      </c>
      <c r="B109" s="127" t="s">
        <v>62</v>
      </c>
      <c r="C109" s="127" t="s">
        <v>338</v>
      </c>
      <c r="D109" s="231" t="s">
        <v>282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246</v>
      </c>
      <c r="B110" s="127" t="s">
        <v>67</v>
      </c>
      <c r="C110" s="127" t="s">
        <v>343</v>
      </c>
      <c r="D110" s="231" t="s">
        <v>282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246</v>
      </c>
      <c r="B111" s="127" t="s">
        <v>7</v>
      </c>
      <c r="C111" s="127" t="s">
        <v>283</v>
      </c>
      <c r="D111" s="231" t="s">
        <v>282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246</v>
      </c>
      <c r="B112" s="127" t="s">
        <v>8</v>
      </c>
      <c r="C112" s="127" t="s">
        <v>284</v>
      </c>
      <c r="D112" s="231" t="s">
        <v>282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246</v>
      </c>
      <c r="B113" s="127" t="s">
        <v>9</v>
      </c>
      <c r="C113" s="127" t="s">
        <v>285</v>
      </c>
      <c r="D113" s="231" t="s">
        <v>282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246</v>
      </c>
      <c r="B114" s="127" t="s">
        <v>10</v>
      </c>
      <c r="C114" s="127" t="s">
        <v>286</v>
      </c>
      <c r="D114" s="231" t="s">
        <v>282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246</v>
      </c>
      <c r="B115" s="127" t="s">
        <v>20</v>
      </c>
      <c r="C115" s="127" t="s">
        <v>296</v>
      </c>
      <c r="D115" s="231" t="s">
        <v>282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246</v>
      </c>
      <c r="B116" s="127" t="s">
        <v>24</v>
      </c>
      <c r="C116" s="127" t="s">
        <v>300</v>
      </c>
      <c r="D116" s="231" t="s">
        <v>282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246</v>
      </c>
      <c r="B117" s="127" t="s">
        <v>28</v>
      </c>
      <c r="C117" s="127" t="s">
        <v>304</v>
      </c>
      <c r="D117" s="231" t="s">
        <v>282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246</v>
      </c>
      <c r="B118" s="127" t="s">
        <v>32</v>
      </c>
      <c r="C118" s="127" t="s">
        <v>308</v>
      </c>
      <c r="D118" s="231" t="s">
        <v>282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246</v>
      </c>
      <c r="B119" s="127" t="s">
        <v>11</v>
      </c>
      <c r="C119" s="127" t="s">
        <v>287</v>
      </c>
      <c r="D119" s="231" t="s">
        <v>282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246</v>
      </c>
      <c r="B120" s="127" t="s">
        <v>13</v>
      </c>
      <c r="C120" s="127" t="s">
        <v>289</v>
      </c>
      <c r="D120" s="231" t="s">
        <v>282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246</v>
      </c>
      <c r="B121" s="127" t="s">
        <v>15</v>
      </c>
      <c r="C121" s="127" t="s">
        <v>291</v>
      </c>
      <c r="D121" s="231" t="s">
        <v>282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246</v>
      </c>
      <c r="B122" s="127" t="s">
        <v>17</v>
      </c>
      <c r="C122" s="127" t="s">
        <v>293</v>
      </c>
      <c r="D122" s="231" t="s">
        <v>282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246</v>
      </c>
      <c r="B123" s="127" t="s">
        <v>53</v>
      </c>
      <c r="C123" s="127" t="s">
        <v>329</v>
      </c>
      <c r="D123" s="231" t="s">
        <v>282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246</v>
      </c>
      <c r="B124" s="127" t="s">
        <v>58</v>
      </c>
      <c r="C124" s="127" t="s">
        <v>334</v>
      </c>
      <c r="D124" s="231" t="s">
        <v>282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246</v>
      </c>
      <c r="B125" s="127" t="s">
        <v>63</v>
      </c>
      <c r="C125" s="127" t="s">
        <v>339</v>
      </c>
      <c r="D125" s="231" t="s">
        <v>282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246</v>
      </c>
      <c r="B126" s="127" t="s">
        <v>68</v>
      </c>
      <c r="C126" s="127" t="s">
        <v>344</v>
      </c>
      <c r="D126" s="231" t="s">
        <v>282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246</v>
      </c>
      <c r="B127" s="127" t="s">
        <v>21</v>
      </c>
      <c r="C127" s="127" t="s">
        <v>297</v>
      </c>
      <c r="D127" s="231" t="s">
        <v>282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246</v>
      </c>
      <c r="B128" s="127" t="s">
        <v>25</v>
      </c>
      <c r="C128" s="127" t="s">
        <v>301</v>
      </c>
      <c r="D128" s="231" t="s">
        <v>282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246</v>
      </c>
      <c r="B129" s="127" t="s">
        <v>29</v>
      </c>
      <c r="C129" s="127" t="s">
        <v>305</v>
      </c>
      <c r="D129" s="231" t="s">
        <v>282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246</v>
      </c>
      <c r="B130" s="127" t="s">
        <v>33</v>
      </c>
      <c r="C130" s="127" t="s">
        <v>309</v>
      </c>
      <c r="D130" s="231" t="s">
        <v>282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246</v>
      </c>
      <c r="B131" s="127" t="s">
        <v>22</v>
      </c>
      <c r="C131" s="127" t="s">
        <v>298</v>
      </c>
      <c r="D131" s="231" t="s">
        <v>282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246</v>
      </c>
      <c r="B132" s="127" t="s">
        <v>26</v>
      </c>
      <c r="C132" s="127" t="s">
        <v>302</v>
      </c>
      <c r="D132" s="231" t="s">
        <v>282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246</v>
      </c>
      <c r="B133" s="127" t="s">
        <v>30</v>
      </c>
      <c r="C133" s="127" t="s">
        <v>306</v>
      </c>
      <c r="D133" s="231" t="s">
        <v>282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246</v>
      </c>
      <c r="B134" s="127" t="s">
        <v>34</v>
      </c>
      <c r="C134" s="127" t="s">
        <v>310</v>
      </c>
      <c r="D134" s="231" t="s">
        <v>282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246</v>
      </c>
      <c r="B135" s="127" t="s">
        <v>36</v>
      </c>
      <c r="C135" s="127" t="s">
        <v>312</v>
      </c>
      <c r="D135" s="231" t="s">
        <v>282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246</v>
      </c>
      <c r="B136" s="127" t="s">
        <v>40</v>
      </c>
      <c r="C136" s="127" t="s">
        <v>316</v>
      </c>
      <c r="D136" s="231" t="s">
        <v>282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246</v>
      </c>
      <c r="B137" s="127" t="s">
        <v>44</v>
      </c>
      <c r="C137" s="127" t="s">
        <v>320</v>
      </c>
      <c r="D137" s="231" t="s">
        <v>282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246</v>
      </c>
      <c r="B138" s="127" t="s">
        <v>48</v>
      </c>
      <c r="C138" s="127" t="s">
        <v>324</v>
      </c>
      <c r="D138" s="231" t="s">
        <v>282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246</v>
      </c>
      <c r="B139" s="127" t="s">
        <v>37</v>
      </c>
      <c r="C139" s="127" t="s">
        <v>313</v>
      </c>
      <c r="D139" s="231" t="s">
        <v>282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246</v>
      </c>
      <c r="B140" s="127" t="s">
        <v>41</v>
      </c>
      <c r="C140" s="127" t="s">
        <v>317</v>
      </c>
      <c r="D140" s="231" t="s">
        <v>282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246</v>
      </c>
      <c r="B141" s="127" t="s">
        <v>45</v>
      </c>
      <c r="C141" s="127" t="s">
        <v>321</v>
      </c>
      <c r="D141" s="231" t="s">
        <v>282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246</v>
      </c>
      <c r="B142" s="127" t="s">
        <v>49</v>
      </c>
      <c r="C142" s="127" t="s">
        <v>325</v>
      </c>
      <c r="D142" s="231" t="s">
        <v>282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246</v>
      </c>
      <c r="B143" s="127" t="s">
        <v>12</v>
      </c>
      <c r="C143" s="127" t="s">
        <v>288</v>
      </c>
      <c r="D143" s="231" t="s">
        <v>282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246</v>
      </c>
      <c r="B144" s="127" t="s">
        <v>14</v>
      </c>
      <c r="C144" s="127" t="s">
        <v>290</v>
      </c>
      <c r="D144" s="231" t="s">
        <v>282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246</v>
      </c>
      <c r="B145" s="127" t="s">
        <v>16</v>
      </c>
      <c r="C145" s="127" t="s">
        <v>292</v>
      </c>
      <c r="D145" s="231" t="s">
        <v>282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246</v>
      </c>
      <c r="B146" s="127" t="s">
        <v>18</v>
      </c>
      <c r="C146" s="127" t="s">
        <v>294</v>
      </c>
      <c r="D146" s="231" t="s">
        <v>282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246</v>
      </c>
      <c r="B147" s="127" t="s">
        <v>38</v>
      </c>
      <c r="C147" s="127" t="s">
        <v>314</v>
      </c>
      <c r="D147" s="231" t="s">
        <v>282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246</v>
      </c>
      <c r="B148" s="127" t="s">
        <v>42</v>
      </c>
      <c r="C148" s="127" t="s">
        <v>318</v>
      </c>
      <c r="D148" s="231" t="s">
        <v>282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246</v>
      </c>
      <c r="B149" s="127" t="s">
        <v>46</v>
      </c>
      <c r="C149" s="127" t="s">
        <v>322</v>
      </c>
      <c r="D149" s="231" t="s">
        <v>282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246</v>
      </c>
      <c r="B150" s="127" t="s">
        <v>50</v>
      </c>
      <c r="C150" s="127" t="s">
        <v>326</v>
      </c>
      <c r="D150" s="231" t="s">
        <v>282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246</v>
      </c>
      <c r="B151" s="127" t="s">
        <v>54</v>
      </c>
      <c r="C151" s="127" t="s">
        <v>330</v>
      </c>
      <c r="D151" s="231" t="s">
        <v>282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246</v>
      </c>
      <c r="B152" s="127" t="s">
        <v>59</v>
      </c>
      <c r="C152" s="127" t="s">
        <v>335</v>
      </c>
      <c r="D152" s="231" t="s">
        <v>282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246</v>
      </c>
      <c r="B153" s="127" t="s">
        <v>64</v>
      </c>
      <c r="C153" s="127" t="s">
        <v>340</v>
      </c>
      <c r="D153" s="231" t="s">
        <v>282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246</v>
      </c>
      <c r="B154" s="127" t="s">
        <v>69</v>
      </c>
      <c r="C154" s="127" t="s">
        <v>345</v>
      </c>
      <c r="D154" s="231" t="s">
        <v>282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246</v>
      </c>
      <c r="B155" s="127" t="s">
        <v>55</v>
      </c>
      <c r="C155" s="127" t="s">
        <v>331</v>
      </c>
      <c r="D155" s="231" t="s">
        <v>282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246</v>
      </c>
      <c r="B156" s="127" t="s">
        <v>60</v>
      </c>
      <c r="C156" s="127" t="s">
        <v>336</v>
      </c>
      <c r="D156" s="231" t="s">
        <v>282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246</v>
      </c>
      <c r="B157" s="127" t="s">
        <v>65</v>
      </c>
      <c r="C157" s="127" t="s">
        <v>341</v>
      </c>
      <c r="D157" s="231" t="s">
        <v>282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246</v>
      </c>
      <c r="B158" s="127" t="s">
        <v>70</v>
      </c>
      <c r="C158" s="127" t="s">
        <v>346</v>
      </c>
      <c r="D158" s="231" t="s">
        <v>282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467</v>
      </c>
      <c r="B1" s="127"/>
      <c r="D1" s="213" t="s">
        <v>566</v>
      </c>
    </row>
    <row r="2" spans="1:16">
      <c r="A2" s="233"/>
      <c r="B2" s="232" t="s">
        <v>468</v>
      </c>
    </row>
    <row r="3" spans="1:16" ht="20.100000000000001" customHeight="1">
      <c r="A3" s="352" t="s">
        <v>249</v>
      </c>
      <c r="B3" s="234" t="s">
        <v>87</v>
      </c>
      <c r="C3" s="235"/>
      <c r="D3" s="354" t="s">
        <v>469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88</v>
      </c>
      <c r="E4" s="240" t="s">
        <v>89</v>
      </c>
      <c r="F4" s="240" t="s">
        <v>90</v>
      </c>
      <c r="G4" s="240" t="s">
        <v>91</v>
      </c>
      <c r="H4" s="240" t="s">
        <v>92</v>
      </c>
      <c r="I4" s="240" t="s">
        <v>93</v>
      </c>
      <c r="J4" s="240" t="s">
        <v>94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95</v>
      </c>
      <c r="C5" s="239"/>
      <c r="D5" s="240" t="s">
        <v>96</v>
      </c>
      <c r="E5" s="240" t="s">
        <v>97</v>
      </c>
      <c r="F5" s="240" t="s">
        <v>98</v>
      </c>
      <c r="G5" s="240" t="s">
        <v>99</v>
      </c>
      <c r="H5" s="240" t="s">
        <v>100</v>
      </c>
      <c r="I5" s="240" t="s">
        <v>101</v>
      </c>
      <c r="J5" s="240" t="s">
        <v>102</v>
      </c>
      <c r="K5" s="240" t="s">
        <v>103</v>
      </c>
      <c r="L5" s="241" t="s">
        <v>104</v>
      </c>
      <c r="M5" s="241" t="s">
        <v>105</v>
      </c>
      <c r="N5" s="243" t="s">
        <v>148</v>
      </c>
      <c r="O5" s="243" t="s">
        <v>260</v>
      </c>
      <c r="P5" s="244" t="s">
        <v>259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106</v>
      </c>
      <c r="C7" s="248" t="s">
        <v>107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103</v>
      </c>
      <c r="M7" s="250">
        <f t="shared" ref="M7:M21" si="0">MAX(D7:J7)</f>
        <v>1</v>
      </c>
      <c r="N7" s="251" t="s">
        <v>379</v>
      </c>
      <c r="O7" s="246"/>
      <c r="P7" s="240"/>
    </row>
    <row r="8" spans="1:16" ht="21" customHeight="1">
      <c r="A8" s="247">
        <v>2</v>
      </c>
      <c r="B8" s="240" t="s">
        <v>108</v>
      </c>
      <c r="C8" s="248" t="s">
        <v>109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103</v>
      </c>
      <c r="M8" s="250">
        <f t="shared" si="0"/>
        <v>1</v>
      </c>
      <c r="N8" s="251" t="s">
        <v>379</v>
      </c>
      <c r="O8" s="246"/>
      <c r="P8" s="240"/>
    </row>
    <row r="9" spans="1:16" ht="21" customHeight="1">
      <c r="A9" s="247">
        <v>3</v>
      </c>
      <c r="B9" s="240" t="s">
        <v>247</v>
      </c>
      <c r="C9" s="252" t="s">
        <v>6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103</v>
      </c>
      <c r="M9" s="250">
        <f t="shared" ref="M9" si="1">MAX(D9:J9)</f>
        <v>1</v>
      </c>
      <c r="N9" s="251" t="s">
        <v>6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110</v>
      </c>
      <c r="C11" s="256" t="s">
        <v>111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97</v>
      </c>
      <c r="M11" s="250">
        <f t="shared" si="0"/>
        <v>1.0522626697461936</v>
      </c>
      <c r="N11" s="251" t="s">
        <v>263</v>
      </c>
      <c r="O11" s="246" t="s">
        <v>261</v>
      </c>
      <c r="P11" s="240"/>
    </row>
    <row r="12" spans="1:16">
      <c r="A12" s="247">
        <v>5</v>
      </c>
      <c r="B12" s="240" t="s">
        <v>112</v>
      </c>
      <c r="C12" s="256" t="s">
        <v>113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96</v>
      </c>
      <c r="M12" s="250">
        <f t="shared" si="0"/>
        <v>1.0358469949391176</v>
      </c>
      <c r="N12" s="251" t="s">
        <v>263</v>
      </c>
      <c r="O12" s="246" t="s">
        <v>261</v>
      </c>
      <c r="P12" s="240"/>
    </row>
    <row r="13" spans="1:16">
      <c r="A13" s="247">
        <v>6</v>
      </c>
      <c r="B13" s="240" t="s">
        <v>114</v>
      </c>
      <c r="C13" s="256" t="s">
        <v>115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96</v>
      </c>
      <c r="M13" s="250">
        <f t="shared" si="0"/>
        <v>1.069856584592316</v>
      </c>
      <c r="N13" s="251" t="s">
        <v>263</v>
      </c>
      <c r="O13" s="246" t="s">
        <v>261</v>
      </c>
      <c r="P13" s="240"/>
    </row>
    <row r="14" spans="1:16" ht="21" customHeight="1">
      <c r="A14" s="247">
        <v>7</v>
      </c>
      <c r="B14" s="240" t="s">
        <v>116</v>
      </c>
      <c r="C14" s="256" t="s">
        <v>117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96</v>
      </c>
      <c r="M14" s="250">
        <f t="shared" si="0"/>
        <v>1.1052461688999999</v>
      </c>
      <c r="N14" s="251" t="s">
        <v>263</v>
      </c>
      <c r="O14" s="246" t="s">
        <v>261</v>
      </c>
      <c r="P14" s="240"/>
    </row>
    <row r="15" spans="1:16" ht="21" customHeight="1">
      <c r="A15" s="247">
        <v>8</v>
      </c>
      <c r="B15" s="240" t="s">
        <v>118</v>
      </c>
      <c r="C15" s="256" t="s">
        <v>119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97</v>
      </c>
      <c r="M15" s="250">
        <f t="shared" si="0"/>
        <v>1.0389446761000001</v>
      </c>
      <c r="N15" s="251" t="s">
        <v>263</v>
      </c>
      <c r="O15" s="246" t="s">
        <v>261</v>
      </c>
      <c r="P15" s="240"/>
    </row>
    <row r="16" spans="1:16" ht="21" customHeight="1">
      <c r="A16" s="247">
        <v>9</v>
      </c>
      <c r="B16" s="240" t="s">
        <v>124</v>
      </c>
      <c r="C16" s="256" t="s">
        <v>125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98</v>
      </c>
      <c r="M16" s="250">
        <f>MAX(D16:J16)</f>
        <v>1.2706602107</v>
      </c>
      <c r="N16" s="251" t="s">
        <v>263</v>
      </c>
      <c r="O16" s="246" t="s">
        <v>261</v>
      </c>
      <c r="P16" s="240"/>
    </row>
    <row r="17" spans="1:16" ht="21" customHeight="1">
      <c r="A17" s="247">
        <v>10</v>
      </c>
      <c r="B17" s="240" t="s">
        <v>120</v>
      </c>
      <c r="C17" s="257" t="s">
        <v>121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101</v>
      </c>
      <c r="M17" s="250">
        <f t="shared" si="0"/>
        <v>1.0355882019</v>
      </c>
      <c r="N17" s="251" t="s">
        <v>263</v>
      </c>
      <c r="O17" s="246" t="s">
        <v>262</v>
      </c>
      <c r="P17" s="240" t="s">
        <v>118</v>
      </c>
    </row>
    <row r="18" spans="1:16" ht="21" customHeight="1">
      <c r="A18" s="247">
        <v>11</v>
      </c>
      <c r="B18" s="240" t="s">
        <v>122</v>
      </c>
      <c r="C18" s="257" t="s">
        <v>123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100</v>
      </c>
      <c r="M18" s="250">
        <f t="shared" si="0"/>
        <v>1.1401797148999999</v>
      </c>
      <c r="N18" s="251" t="s">
        <v>263</v>
      </c>
      <c r="O18" s="246" t="s">
        <v>262</v>
      </c>
      <c r="P18" s="240" t="s">
        <v>124</v>
      </c>
    </row>
    <row r="19" spans="1:16" ht="21" customHeight="1">
      <c r="A19" s="247">
        <v>12</v>
      </c>
      <c r="B19" s="240" t="s">
        <v>126</v>
      </c>
      <c r="C19" s="257" t="s">
        <v>127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99</v>
      </c>
      <c r="M19" s="250">
        <f t="shared" si="0"/>
        <v>1.0552346931000001</v>
      </c>
      <c r="N19" s="251" t="s">
        <v>263</v>
      </c>
      <c r="O19" s="246" t="s">
        <v>262</v>
      </c>
      <c r="P19" s="240" t="s">
        <v>110</v>
      </c>
    </row>
    <row r="20" spans="1:16" ht="21" customHeight="1">
      <c r="A20" s="247">
        <v>13</v>
      </c>
      <c r="B20" s="240" t="s">
        <v>128</v>
      </c>
      <c r="C20" s="257" t="s">
        <v>129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96</v>
      </c>
      <c r="M20" s="250">
        <f t="shared" si="0"/>
        <v>1.0865859003</v>
      </c>
      <c r="N20" s="251" t="s">
        <v>263</v>
      </c>
      <c r="O20" s="246" t="s">
        <v>262</v>
      </c>
      <c r="P20" s="240" t="s">
        <v>112</v>
      </c>
    </row>
    <row r="21" spans="1:16" ht="24.75" customHeight="1">
      <c r="A21" s="247">
        <v>14</v>
      </c>
      <c r="B21" s="240" t="s">
        <v>130</v>
      </c>
      <c r="C21" s="257" t="s">
        <v>131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97</v>
      </c>
      <c r="M21" s="250">
        <f t="shared" si="0"/>
        <v>1.0522626697461936</v>
      </c>
      <c r="N21" s="251" t="s">
        <v>263</v>
      </c>
      <c r="O21" s="246" t="s">
        <v>262</v>
      </c>
      <c r="P21" s="240" t="s">
        <v>118</v>
      </c>
    </row>
    <row r="22" spans="1:16" ht="25.5">
      <c r="A22" s="247">
        <v>15</v>
      </c>
      <c r="B22" s="240" t="s">
        <v>132</v>
      </c>
      <c r="C22" s="258" t="s">
        <v>133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97</v>
      </c>
      <c r="M22" s="250">
        <f>MAX(D22:J22)</f>
        <v>1.03</v>
      </c>
      <c r="N22" s="251" t="s">
        <v>263</v>
      </c>
      <c r="O22" s="246" t="s">
        <v>262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57866ad7-9637-4adb-adc6-8a09e5be6b88</BSO999929>
</file>

<file path=customXml/itemProps1.xml><?xml version="1.0" encoding="utf-8"?>
<ds:datastoreItem xmlns:ds="http://schemas.openxmlformats.org/officeDocument/2006/customXml" ds:itemID="{ADF9116D-7A44-418C-A89D-D99B147A708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Frei, Fabian</cp:lastModifiedBy>
  <cp:lastPrinted>2015-03-20T22:59:10Z</cp:lastPrinted>
  <dcterms:created xsi:type="dcterms:W3CDTF">2015-01-15T05:25:41Z</dcterms:created>
  <dcterms:modified xsi:type="dcterms:W3CDTF">2015-07-31T12:37:01Z</dcterms:modified>
</cp:coreProperties>
</file>